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1" activeTab="6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з початку року" sheetId="7" r:id="rId7"/>
    <sheet name="уточнення планових показників" sheetId="8" r:id="rId8"/>
  </sheets>
  <externalReferences>
    <externalReference r:id="rId11"/>
    <externalReference r:id="rId12"/>
    <externalReference r:id="rId13"/>
  </externalReferences>
  <definedNames>
    <definedName name="_xlnm.Print_Area" localSheetId="6">'з початку року'!$A$1:$P$47</definedName>
  </definedNames>
  <calcPr fullCalcOnLoad="1"/>
</workbook>
</file>

<file path=xl/sharedStrings.xml><?xml version="1.0" encoding="utf-8"?>
<sst xmlns="http://schemas.openxmlformats.org/spreadsheetml/2006/main" count="256" uniqueCount="104">
  <si>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</si>
  <si>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</si>
  <si>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</si>
  <si>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</si>
  <si>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</si>
  <si>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</si>
  <si>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</si>
  <si>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</si>
  <si>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</si>
  <si>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</si>
  <si>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</si>
  <si>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</si>
  <si>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</si>
  <si>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</si>
  <si>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</si>
  <si>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</si>
  <si>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</si>
  <si>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</si>
  <si>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</si>
  <si>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</si>
  <si>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</si>
  <si>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</si>
  <si>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</si>
  <si>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</si>
  <si>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</si>
  <si>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</si>
  <si>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</si>
  <si>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</si>
  <si>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</si>
  <si>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</si>
  <si>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</si>
  <si>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</si>
  <si>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</si>
  <si>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</si>
  <si>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</si>
  <si>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</si>
  <si>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</si>
  <si>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</si>
  <si>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</si>
  <si>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</si>
  <si>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</si>
  <si>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</si>
  <si>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</si>
  <si>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</si>
  <si>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</si>
  <si>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</si>
  <si>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</si>
  <si>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</si>
  <si>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</si>
  <si>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</si>
  <si>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</si>
  <si>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</si>
  <si>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</si>
  <si>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</si>
  <si>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</si>
  <si>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</si>
  <si>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</si>
  <si>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</si>
  <si>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</si>
  <si>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</si>
  <si>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</si>
  <si>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</si>
  <si>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</si>
  <si>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</si>
  <si>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</si>
  <si>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</si>
  <si>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</si>
  <si>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</si>
  <si>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</si>
  <si>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</si>
  <si>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</si>
  <si>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</si>
  <si>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</si>
  <si>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</si>
  <si>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</si>
  <si>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</si>
  <si>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</si>
  <si>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</si>
  <si>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</si>
  <si>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</si>
  <si>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</si>
  <si>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</si>
  <si>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</si>
  <si>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</si>
  <si>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</si>
  <si>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</si>
  <si>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</si>
  <si>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</si>
  <si>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</si>
  <si>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</si>
  <si>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 xml:space="preserve">Динаміка надходжень до бюджету розвитку за травень 2018 р. </t>
  </si>
  <si>
    <t>Фактичні надходження (травень)</t>
  </si>
  <si>
    <t>станом на 01.06.2018</t>
  </si>
  <si>
    <r>
      <t xml:space="preserve">станом на 01.06.2018р.           </t>
    </r>
    <r>
      <rPr>
        <sz val="10"/>
        <rFont val="Arial Cyr"/>
        <family val="0"/>
      </rPr>
      <t xml:space="preserve">  ( тис.грн.)</t>
    </r>
  </si>
  <si>
    <t>Зміни до   розпису доходів станом на 01.06.2018р. :</t>
  </si>
  <si>
    <t>факт  на 01.06.18</t>
  </si>
  <si>
    <t>Динаміка надходжень податків та неподаткових платежів за червень 2018 року</t>
  </si>
  <si>
    <t>Фактичні надходження (червень)</t>
  </si>
  <si>
    <t xml:space="preserve">Динаміка надходжень до бюджету розвитку за червень 2018 р. </t>
  </si>
  <si>
    <t>план на січень-червень 2018р.</t>
  </si>
  <si>
    <t>станом на 21.06.2018</t>
  </si>
  <si>
    <r>
      <t xml:space="preserve">станом на 21.06.2018р.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</si>
  <si>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21.06.2018р.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</si>
  <si>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21.06.2018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</si>
</sst>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9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10"/>
      <name val="Arial Cyr"/>
      <family val="0"/>
    </font>
    <font>
      <sz val="10"/>
      <color indexed="8"/>
      <name val="Arial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.4"/>
      <color indexed="8"/>
      <name val="Times New Roman"/>
      <family val="0"/>
    </font>
    <font>
      <sz val="2.3"/>
      <color indexed="8"/>
      <name val="Times New Roman"/>
      <family val="0"/>
    </font>
    <font>
      <sz val="4.25"/>
      <color indexed="8"/>
      <name val="Times New Roman"/>
      <family val="0"/>
    </font>
    <font>
      <b/>
      <sz val="10"/>
      <color indexed="8"/>
      <name val="Arial Cyr"/>
      <family val="0"/>
    </font>
    <font>
      <b/>
      <sz val="15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10"/>
      <color indexed="8"/>
      <name val="Arial Cyr"/>
      <family val="0"/>
    </font>
    <font>
      <sz val="8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"/>
      <color indexed="8"/>
      <name val="Calibri"/>
      <family val="0"/>
    </font>
    <font>
      <b/>
      <sz val="12"/>
      <color indexed="8"/>
      <name val="Calibri"/>
      <family val="0"/>
    </font>
    <font>
      <sz val="5.1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72" fillId="0" borderId="0">
      <alignment/>
      <protection/>
    </xf>
    <xf numFmtId="0" fontId="6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9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42" xfId="0" applyNumberFormat="1" applyFont="1" applyBorder="1" applyAlignment="1">
      <alignment/>
    </xf>
    <xf numFmtId="185" fontId="11" fillId="0" borderId="43" xfId="0" applyNumberFormat="1" applyFont="1" applyBorder="1" applyAlignment="1">
      <alignment horizontal="center"/>
    </xf>
    <xf numFmtId="185" fontId="2" fillId="0" borderId="4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2" xfId="0" applyNumberFormat="1" applyFont="1" applyFill="1" applyBorder="1" applyAlignment="1">
      <alignment/>
    </xf>
    <xf numFmtId="185" fontId="2" fillId="0" borderId="16" xfId="0" applyNumberFormat="1" applyFont="1" applyBorder="1" applyAlignment="1">
      <alignment/>
    </xf>
    <xf numFmtId="185" fontId="90" fillId="0" borderId="0" xfId="0" applyNumberFormat="1" applyFont="1" applyAlignment="1">
      <alignment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7" fillId="0" borderId="44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3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54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55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8" xfId="0" applyNumberFormat="1" applyFont="1" applyBorder="1" applyAlignment="1">
      <alignment horizontal="center" vertical="center"/>
    </xf>
    <xf numFmtId="185" fontId="16" fillId="0" borderId="56" xfId="0" applyNumberFormat="1" applyFont="1" applyBorder="1" applyAlignment="1">
      <alignment horizontal="center" vertical="center"/>
    </xf>
    <xf numFmtId="185" fontId="2" fillId="0" borderId="57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185" fontId="11" fillId="0" borderId="59" xfId="0" applyNumberFormat="1" applyFont="1" applyBorder="1" applyAlignment="1">
      <alignment horizontal="center"/>
    </xf>
    <xf numFmtId="185" fontId="11" fillId="0" borderId="6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8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6" fillId="0" borderId="48" xfId="0" applyFont="1" applyBorder="1" applyAlignment="1">
      <alignment horizontal="center"/>
    </xf>
    <xf numFmtId="185" fontId="2" fillId="0" borderId="54" xfId="0" applyNumberFormat="1" applyFont="1" applyBorder="1" applyAlignment="1">
      <alignment horizontal="center"/>
    </xf>
    <xf numFmtId="185" fontId="2" fillId="0" borderId="55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5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16847654"/>
        <c:axId val="17411159"/>
      </c:lineChart>
      <c:catAx>
        <c:axId val="1684765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411159"/>
        <c:crosses val="autoZero"/>
        <c:auto val="0"/>
        <c:lblOffset val="100"/>
        <c:tickLblSkip val="1"/>
        <c:noMultiLvlLbl val="0"/>
      </c:catAx>
      <c:valAx>
        <c:axId val="1741115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84765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22482704"/>
        <c:axId val="1017745"/>
      </c:lineChart>
      <c:catAx>
        <c:axId val="2248270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17745"/>
        <c:crosses val="autoZero"/>
        <c:auto val="0"/>
        <c:lblOffset val="100"/>
        <c:tickLblSkip val="1"/>
        <c:noMultiLvlLbl val="0"/>
      </c:catAx>
      <c:valAx>
        <c:axId val="101774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48270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9159706"/>
        <c:axId val="15328491"/>
      </c:lineChart>
      <c:catAx>
        <c:axId val="915970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328491"/>
        <c:crosses val="autoZero"/>
        <c:auto val="0"/>
        <c:lblOffset val="100"/>
        <c:tickLblSkip val="1"/>
        <c:noMultiLvlLbl val="0"/>
      </c:catAx>
      <c:valAx>
        <c:axId val="15328491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15970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3738692"/>
        <c:axId val="33648229"/>
      </c:lineChart>
      <c:catAx>
        <c:axId val="373869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648229"/>
        <c:crosses val="autoZero"/>
        <c:auto val="0"/>
        <c:lblOffset val="100"/>
        <c:tickLblSkip val="1"/>
        <c:noMultiLvlLbl val="0"/>
      </c:catAx>
      <c:valAx>
        <c:axId val="33648229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3869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34398606"/>
        <c:axId val="41151999"/>
      </c:lineChart>
      <c:catAx>
        <c:axId val="3439860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151999"/>
        <c:crosses val="autoZero"/>
        <c:auto val="0"/>
        <c:lblOffset val="100"/>
        <c:tickLblSkip val="1"/>
        <c:noMultiLvlLbl val="0"/>
      </c:catAx>
      <c:valAx>
        <c:axId val="41151999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39860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34823672"/>
        <c:axId val="44977593"/>
      </c:lineChart>
      <c:catAx>
        <c:axId val="3482367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977593"/>
        <c:crosses val="autoZero"/>
        <c:auto val="0"/>
        <c:lblOffset val="100"/>
        <c:tickLblSkip val="1"/>
        <c:noMultiLvlLbl val="0"/>
      </c:catAx>
      <c:valAx>
        <c:axId val="44977593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82367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21.06.2018</a:t>
            </a:r>
          </a:p>
        </c:rich>
      </c:tx>
      <c:layout>
        <c:manualLayout>
          <c:xMode val="factor"/>
          <c:yMode val="factor"/>
          <c:x val="0.066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525"/>
          <c:y val="0.126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січень-червень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2145154"/>
        <c:axId val="19306387"/>
      </c:bar3DChart>
      <c:catAx>
        <c:axId val="2145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306387"/>
        <c:crosses val="autoZero"/>
        <c:auto val="1"/>
        <c:lblOffset val="100"/>
        <c:tickLblSkip val="1"/>
        <c:noMultiLvlLbl val="0"/>
      </c:catAx>
      <c:valAx>
        <c:axId val="19306387"/>
        <c:scaling>
          <c:orientation val="minMax"/>
          <c:max val="48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55"/>
              <c:y val="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45154"/>
        <c:crossesAt val="1"/>
        <c:crossBetween val="between"/>
        <c:dispUnits/>
        <c:majorUnit val="30000"/>
        <c:minorUnit val="3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червень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39539756"/>
        <c:axId val="20313485"/>
      </c:bar3DChart>
      <c:catAx>
        <c:axId val="39539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0313485"/>
        <c:crosses val="autoZero"/>
        <c:auto val="1"/>
        <c:lblOffset val="100"/>
        <c:tickLblSkip val="1"/>
        <c:noMultiLvlLbl val="0"/>
      </c:catAx>
      <c:valAx>
        <c:axId val="20313485"/>
        <c:scaling>
          <c:orientation val="minMax"/>
          <c:max val="12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539756"/>
        <c:crossesAt val="1"/>
        <c:crossBetween val="between"/>
        <c:dispUnits/>
        <c:majorUnit val="2000"/>
        <c:min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1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червень  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21.06.2018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128 556,4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747514,6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січень-червень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- 54423,2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47625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695325"/>
          <a:ext cx="1028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Уточнений план на січень-червень 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789 131,5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червень 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-41626,9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7"/>
      <sheetName val="динамика"/>
      <sheetName val="Лист3"/>
      <sheetName val="22012500"/>
      <sheetName val="180000"/>
      <sheetName val="210811-3"/>
      <sheetName val="210811-2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8842-сф"/>
      <sheetName val="8822-сф"/>
      <sheetName val="%% СФ"/>
      <sheetName val="7490-сф"/>
      <sheetName val="220804"/>
      <sheetName val="депозит"/>
      <sheetName val="надх"/>
      <sheetName val="залишки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кредити"/>
      <sheetName val="повер ПДФО та трансп"/>
      <sheetName val="110202"/>
      <sheetName val="2111 з 2003р"/>
      <sheetName val="Лист8"/>
      <sheetName val="210103"/>
      <sheetName val="2105"/>
      <sheetName val="210815"/>
      <sheetName val="240622"/>
      <sheetName val="240619"/>
    </sheetNames>
    <sheetDataSet>
      <sheetData sheetId="23">
        <row r="6">
          <cell r="G6">
            <v>11743537.26</v>
          </cell>
          <cell r="K6">
            <v>1297177.9099999983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  <sheetDataSet>
      <sheetData sheetId="0">
        <row r="9">
          <cell r="F9">
            <v>463443.25</v>
          </cell>
          <cell r="G9">
            <v>434037.5</v>
          </cell>
        </row>
        <row r="19">
          <cell r="F19">
            <v>68623</v>
          </cell>
          <cell r="G19">
            <v>52222</v>
          </cell>
        </row>
        <row r="25">
          <cell r="F25">
            <v>12800.5</v>
          </cell>
          <cell r="G25">
            <v>14429.6</v>
          </cell>
        </row>
        <row r="35">
          <cell r="F35">
            <v>89615.48000000001</v>
          </cell>
          <cell r="G35">
            <v>89455.2</v>
          </cell>
        </row>
        <row r="47">
          <cell r="F47">
            <v>126256.76</v>
          </cell>
          <cell r="G47">
            <v>127220.9</v>
          </cell>
        </row>
        <row r="55">
          <cell r="F55">
            <v>4000.08</v>
          </cell>
          <cell r="G55">
            <v>4798.61</v>
          </cell>
        </row>
        <row r="65">
          <cell r="F65">
            <v>3000</v>
          </cell>
          <cell r="G65">
            <v>3451.38</v>
          </cell>
        </row>
        <row r="80">
          <cell r="F80">
            <v>789131.52</v>
          </cell>
          <cell r="G80">
            <v>747514.6</v>
          </cell>
        </row>
        <row r="89">
          <cell r="F89">
            <v>1500.03</v>
          </cell>
          <cell r="G89">
            <v>1597</v>
          </cell>
        </row>
        <row r="90">
          <cell r="F90">
            <v>5015</v>
          </cell>
          <cell r="G90">
            <v>1626.2</v>
          </cell>
        </row>
        <row r="91">
          <cell r="F91">
            <v>12000</v>
          </cell>
          <cell r="G91">
            <v>2933.5</v>
          </cell>
        </row>
        <row r="92">
          <cell r="F92">
            <v>12</v>
          </cell>
          <cell r="G92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65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66</v>
      </c>
      <c r="S1" s="122"/>
      <c r="T1" s="122"/>
      <c r="U1" s="122"/>
      <c r="V1" s="122"/>
      <c r="W1" s="123"/>
    </row>
    <row r="2" spans="1:23" ht="15" thickBot="1">
      <c r="A2" s="124" t="s">
        <v>70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71</v>
      </c>
      <c r="S2" s="128"/>
      <c r="T2" s="128"/>
      <c r="U2" s="128"/>
      <c r="V2" s="128"/>
      <c r="W2" s="129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0" t="s">
        <v>47</v>
      </c>
      <c r="V3" s="131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32">
        <v>0</v>
      </c>
      <c r="V4" s="133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34">
        <v>1</v>
      </c>
      <c r="V5" s="135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36">
        <v>0</v>
      </c>
      <c r="V6" s="137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36">
        <v>0</v>
      </c>
      <c r="V7" s="137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34">
        <v>0</v>
      </c>
      <c r="V8" s="135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34">
        <v>0</v>
      </c>
      <c r="V9" s="135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34">
        <v>0</v>
      </c>
      <c r="V10" s="135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34">
        <v>0</v>
      </c>
      <c r="V11" s="135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34">
        <v>0</v>
      </c>
      <c r="V12" s="135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34">
        <v>0</v>
      </c>
      <c r="V13" s="135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34">
        <v>0</v>
      </c>
      <c r="V14" s="135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34">
        <v>0</v>
      </c>
      <c r="V15" s="135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34">
        <v>0</v>
      </c>
      <c r="V16" s="135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34">
        <v>0</v>
      </c>
      <c r="V17" s="135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34">
        <v>0</v>
      </c>
      <c r="V18" s="135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34">
        <v>0</v>
      </c>
      <c r="V19" s="135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34">
        <v>0</v>
      </c>
      <c r="V20" s="135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34">
        <v>0</v>
      </c>
      <c r="V21" s="135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34">
        <v>0</v>
      </c>
      <c r="V22" s="135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46">
        <v>0</v>
      </c>
      <c r="V23" s="147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48">
        <f>SUM(U4:U23)</f>
        <v>1</v>
      </c>
      <c r="V24" s="149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0" t="s">
        <v>33</v>
      </c>
      <c r="S27" s="150"/>
      <c r="T27" s="150"/>
      <c r="U27" s="150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1" t="s">
        <v>29</v>
      </c>
      <c r="S28" s="151"/>
      <c r="T28" s="151"/>
      <c r="U28" s="151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8">
        <v>43132</v>
      </c>
      <c r="S29" s="152">
        <f>14560.55/1000</f>
        <v>14.56055</v>
      </c>
      <c r="T29" s="152"/>
      <c r="U29" s="152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9"/>
      <c r="S30" s="152"/>
      <c r="T30" s="152"/>
      <c r="U30" s="152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3" t="s">
        <v>45</v>
      </c>
      <c r="T32" s="154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5" t="s">
        <v>40</v>
      </c>
      <c r="T33" s="155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0" t="s">
        <v>30</v>
      </c>
      <c r="S37" s="150"/>
      <c r="T37" s="150"/>
      <c r="U37" s="150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6" t="s">
        <v>31</v>
      </c>
      <c r="S38" s="156"/>
      <c r="T38" s="156"/>
      <c r="U38" s="156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8">
        <v>43132</v>
      </c>
      <c r="S39" s="140">
        <f>4362046.31/1000</f>
        <v>4362.04631</v>
      </c>
      <c r="T39" s="141"/>
      <c r="U39" s="142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9"/>
      <c r="S40" s="143"/>
      <c r="T40" s="144"/>
      <c r="U40" s="145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U21:V21"/>
    <mergeCell ref="U22:V22"/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72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73</v>
      </c>
      <c r="S1" s="122"/>
      <c r="T1" s="122"/>
      <c r="U1" s="122"/>
      <c r="V1" s="122"/>
      <c r="W1" s="123"/>
    </row>
    <row r="2" spans="1:23" ht="15" thickBot="1">
      <c r="A2" s="124" t="s">
        <v>77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78</v>
      </c>
      <c r="S2" s="128"/>
      <c r="T2" s="128"/>
      <c r="U2" s="128"/>
      <c r="V2" s="128"/>
      <c r="W2" s="129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0" t="s">
        <v>47</v>
      </c>
      <c r="V3" s="131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32">
        <v>0</v>
      </c>
      <c r="V4" s="133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34">
        <v>0</v>
      </c>
      <c r="V5" s="135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36">
        <v>0</v>
      </c>
      <c r="V6" s="137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36">
        <v>0</v>
      </c>
      <c r="V7" s="137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34">
        <v>0</v>
      </c>
      <c r="V8" s="135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34">
        <v>0</v>
      </c>
      <c r="V9" s="135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34">
        <v>1</v>
      </c>
      <c r="V10" s="135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34">
        <v>0</v>
      </c>
      <c r="V11" s="135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34">
        <v>0</v>
      </c>
      <c r="V12" s="135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34">
        <v>0</v>
      </c>
      <c r="V13" s="135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34">
        <v>0</v>
      </c>
      <c r="V14" s="135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34">
        <v>0</v>
      </c>
      <c r="V15" s="135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34">
        <v>0</v>
      </c>
      <c r="V16" s="135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34">
        <v>0</v>
      </c>
      <c r="V17" s="135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34">
        <v>0</v>
      </c>
      <c r="V18" s="135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34">
        <v>0</v>
      </c>
      <c r="V19" s="135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34">
        <v>0</v>
      </c>
      <c r="V20" s="135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34">
        <v>0</v>
      </c>
      <c r="V21" s="135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34">
        <v>0</v>
      </c>
      <c r="V22" s="135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46">
        <v>0</v>
      </c>
      <c r="V23" s="147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48">
        <f>SUM(U4:U23)</f>
        <v>1</v>
      </c>
      <c r="V24" s="149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0" t="s">
        <v>33</v>
      </c>
      <c r="S27" s="150"/>
      <c r="T27" s="150"/>
      <c r="U27" s="150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1" t="s">
        <v>29</v>
      </c>
      <c r="S28" s="151"/>
      <c r="T28" s="151"/>
      <c r="U28" s="151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8">
        <v>43160</v>
      </c>
      <c r="S29" s="152">
        <v>144.8304</v>
      </c>
      <c r="T29" s="152"/>
      <c r="U29" s="152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9"/>
      <c r="S30" s="152"/>
      <c r="T30" s="152"/>
      <c r="U30" s="152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3" t="s">
        <v>45</v>
      </c>
      <c r="T32" s="154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5" t="s">
        <v>40</v>
      </c>
      <c r="T33" s="155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0" t="s">
        <v>30</v>
      </c>
      <c r="S37" s="150"/>
      <c r="T37" s="150"/>
      <c r="U37" s="150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6" t="s">
        <v>31</v>
      </c>
      <c r="S38" s="156"/>
      <c r="T38" s="156"/>
      <c r="U38" s="156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8">
        <v>43160</v>
      </c>
      <c r="S39" s="140">
        <v>4586.3857499999995</v>
      </c>
      <c r="T39" s="141"/>
      <c r="U39" s="142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9"/>
      <c r="S40" s="143"/>
      <c r="T40" s="144"/>
      <c r="U40" s="145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79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81</v>
      </c>
      <c r="S1" s="122"/>
      <c r="T1" s="122"/>
      <c r="U1" s="122"/>
      <c r="V1" s="122"/>
      <c r="W1" s="123"/>
    </row>
    <row r="2" spans="1:23" ht="15" thickBot="1">
      <c r="A2" s="124" t="s">
        <v>82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83</v>
      </c>
      <c r="S2" s="128"/>
      <c r="T2" s="128"/>
      <c r="U2" s="128"/>
      <c r="V2" s="128"/>
      <c r="W2" s="129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80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0" t="s">
        <v>47</v>
      </c>
      <c r="V3" s="131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32">
        <v>0</v>
      </c>
      <c r="V4" s="133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34">
        <v>0</v>
      </c>
      <c r="V5" s="135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36">
        <v>0</v>
      </c>
      <c r="V6" s="137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36">
        <v>0</v>
      </c>
      <c r="V7" s="137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34">
        <v>1</v>
      </c>
      <c r="V8" s="135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34">
        <v>0</v>
      </c>
      <c r="V9" s="135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34">
        <v>0</v>
      </c>
      <c r="V10" s="135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34">
        <v>0</v>
      </c>
      <c r="V11" s="135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34">
        <v>0</v>
      </c>
      <c r="V12" s="135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34">
        <v>0</v>
      </c>
      <c r="V13" s="135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34">
        <v>0</v>
      </c>
      <c r="V14" s="135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34">
        <v>0</v>
      </c>
      <c r="V15" s="135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34">
        <v>0</v>
      </c>
      <c r="V16" s="135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34">
        <v>0</v>
      </c>
      <c r="V17" s="135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34">
        <v>0</v>
      </c>
      <c r="V18" s="135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34">
        <v>0</v>
      </c>
      <c r="V19" s="135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34">
        <v>0</v>
      </c>
      <c r="V20" s="135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34">
        <v>0</v>
      </c>
      <c r="V21" s="135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34">
        <v>0</v>
      </c>
      <c r="V22" s="135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34">
        <v>0</v>
      </c>
      <c r="V23" s="135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46"/>
      <c r="V24" s="147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48">
        <f>SUM(U4:U24)</f>
        <v>1</v>
      </c>
      <c r="V25" s="149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0" t="s">
        <v>33</v>
      </c>
      <c r="S28" s="150"/>
      <c r="T28" s="150"/>
      <c r="U28" s="15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1" t="s">
        <v>29</v>
      </c>
      <c r="S29" s="151"/>
      <c r="T29" s="151"/>
      <c r="U29" s="151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8">
        <v>43191</v>
      </c>
      <c r="S30" s="152">
        <v>36.88</v>
      </c>
      <c r="T30" s="152"/>
      <c r="U30" s="152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9"/>
      <c r="S31" s="152"/>
      <c r="T31" s="152"/>
      <c r="U31" s="152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3" t="s">
        <v>45</v>
      </c>
      <c r="T33" s="154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5" t="s">
        <v>40</v>
      </c>
      <c r="T34" s="155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0" t="s">
        <v>30</v>
      </c>
      <c r="S38" s="150"/>
      <c r="T38" s="150"/>
      <c r="U38" s="150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6" t="s">
        <v>31</v>
      </c>
      <c r="S39" s="156"/>
      <c r="T39" s="156"/>
      <c r="U39" s="156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8">
        <v>43191</v>
      </c>
      <c r="S40" s="140">
        <v>6267.390409999999</v>
      </c>
      <c r="T40" s="141"/>
      <c r="U40" s="142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9"/>
      <c r="S41" s="143"/>
      <c r="T41" s="144"/>
      <c r="U41" s="145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5:V5"/>
    <mergeCell ref="U6:V6"/>
    <mergeCell ref="U7:V7"/>
    <mergeCell ref="A1:P1"/>
    <mergeCell ref="R1:W1"/>
    <mergeCell ref="A2:P2"/>
    <mergeCell ref="R2:W2"/>
    <mergeCell ref="U3:V3"/>
    <mergeCell ref="U4:V4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4:V24"/>
    <mergeCell ref="U25:V25"/>
    <mergeCell ref="R28:U28"/>
    <mergeCell ref="R29:U29"/>
    <mergeCell ref="U23:V23"/>
    <mergeCell ref="U22:V22"/>
    <mergeCell ref="R40:R41"/>
    <mergeCell ref="S40:U41"/>
    <mergeCell ref="R30:R31"/>
    <mergeCell ref="S30:U31"/>
    <mergeCell ref="S33:T33"/>
    <mergeCell ref="S34:T34"/>
    <mergeCell ref="R38:U38"/>
    <mergeCell ref="R39:U39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84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85</v>
      </c>
      <c r="S1" s="122"/>
      <c r="T1" s="122"/>
      <c r="U1" s="122"/>
      <c r="V1" s="122"/>
      <c r="W1" s="123"/>
    </row>
    <row r="2" spans="1:23" ht="15" thickBot="1">
      <c r="A2" s="124" t="s">
        <v>87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88</v>
      </c>
      <c r="S2" s="128"/>
      <c r="T2" s="128"/>
      <c r="U2" s="128"/>
      <c r="V2" s="128"/>
      <c r="W2" s="129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86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0" t="s">
        <v>47</v>
      </c>
      <c r="V3" s="131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32">
        <v>0</v>
      </c>
      <c r="V4" s="133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34">
        <v>0</v>
      </c>
      <c r="V5" s="135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36">
        <v>0</v>
      </c>
      <c r="V6" s="137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36">
        <v>0</v>
      </c>
      <c r="V7" s="137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34">
        <v>0</v>
      </c>
      <c r="V8" s="135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34">
        <v>0</v>
      </c>
      <c r="V9" s="135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34">
        <v>0</v>
      </c>
      <c r="V10" s="135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34">
        <v>0</v>
      </c>
      <c r="V11" s="135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34">
        <v>0</v>
      </c>
      <c r="V12" s="135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34">
        <v>0</v>
      </c>
      <c r="V13" s="135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34">
        <v>0</v>
      </c>
      <c r="V14" s="135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34">
        <v>0</v>
      </c>
      <c r="V15" s="135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34">
        <v>0</v>
      </c>
      <c r="V16" s="135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34">
        <v>1</v>
      </c>
      <c r="V17" s="135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34">
        <v>0</v>
      </c>
      <c r="V18" s="135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34">
        <v>0</v>
      </c>
      <c r="V19" s="135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34">
        <v>0</v>
      </c>
      <c r="V20" s="135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34">
        <v>0</v>
      </c>
      <c r="V21" s="135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46">
        <v>0</v>
      </c>
      <c r="V22" s="147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48">
        <f>SUM(U4:U22)</f>
        <v>1</v>
      </c>
      <c r="V23" s="149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50" t="s">
        <v>33</v>
      </c>
      <c r="S26" s="150"/>
      <c r="T26" s="150"/>
      <c r="U26" s="150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1" t="s">
        <v>29</v>
      </c>
      <c r="S27" s="151"/>
      <c r="T27" s="151"/>
      <c r="U27" s="15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8">
        <v>43221</v>
      </c>
      <c r="S28" s="152">
        <f>164449.89/1000</f>
        <v>164.44989</v>
      </c>
      <c r="T28" s="152"/>
      <c r="U28" s="152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9"/>
      <c r="S29" s="152"/>
      <c r="T29" s="152"/>
      <c r="U29" s="152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53" t="s">
        <v>45</v>
      </c>
      <c r="T31" s="154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5" t="s">
        <v>40</v>
      </c>
      <c r="T32" s="155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50" t="s">
        <v>30</v>
      </c>
      <c r="S36" s="150"/>
      <c r="T36" s="150"/>
      <c r="U36" s="150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6" t="s">
        <v>31</v>
      </c>
      <c r="S37" s="156"/>
      <c r="T37" s="156"/>
      <c r="U37" s="156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8">
        <v>43221</v>
      </c>
      <c r="S38" s="140">
        <f>6073942.31/1000</f>
        <v>6073.942309999999</v>
      </c>
      <c r="T38" s="141"/>
      <c r="U38" s="142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9"/>
      <c r="S39" s="143"/>
      <c r="T39" s="144"/>
      <c r="U39" s="145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89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90</v>
      </c>
      <c r="S1" s="122"/>
      <c r="T1" s="122"/>
      <c r="U1" s="122"/>
      <c r="V1" s="122"/>
      <c r="W1" s="123"/>
    </row>
    <row r="2" spans="1:23" ht="15" thickBot="1">
      <c r="A2" s="124" t="s">
        <v>92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93</v>
      </c>
      <c r="S2" s="128"/>
      <c r="T2" s="128"/>
      <c r="U2" s="128"/>
      <c r="V2" s="128"/>
      <c r="W2" s="129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0" t="s">
        <v>47</v>
      </c>
      <c r="V3" s="131"/>
      <c r="W3" s="93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6">
        <v>16.34</v>
      </c>
      <c r="E4" s="106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559.6</v>
      </c>
      <c r="L4" s="65">
        <v>1129.2</v>
      </c>
      <c r="M4" s="65">
        <f aca="true" t="shared" si="1" ref="M4:M24">N4-B4-C4-F4-G4-H4-I4-J4-K4-L4</f>
        <v>15.960000000000264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7549.427142857142</v>
      </c>
      <c r="R4" s="94">
        <v>0</v>
      </c>
      <c r="S4" s="95">
        <v>0</v>
      </c>
      <c r="T4" s="96">
        <v>10</v>
      </c>
      <c r="U4" s="132">
        <v>0</v>
      </c>
      <c r="V4" s="133"/>
      <c r="W4" s="97">
        <f>R4+S4+U4+T4+V4</f>
        <v>10</v>
      </c>
    </row>
    <row r="5" spans="1:23" ht="12.75">
      <c r="A5" s="10">
        <v>43223</v>
      </c>
      <c r="B5" s="65">
        <v>1112.1</v>
      </c>
      <c r="C5" s="79">
        <v>755.2</v>
      </c>
      <c r="D5" s="106">
        <v>12.1</v>
      </c>
      <c r="E5" s="106">
        <f t="shared" si="0"/>
        <v>743.1</v>
      </c>
      <c r="F5" s="65">
        <v>14.5</v>
      </c>
      <c r="G5" s="65">
        <v>152.9</v>
      </c>
      <c r="H5" s="79">
        <v>1154.6</v>
      </c>
      <c r="I5" s="78">
        <v>128.9</v>
      </c>
      <c r="J5" s="78">
        <v>19.5</v>
      </c>
      <c r="K5" s="78">
        <v>0</v>
      </c>
      <c r="L5" s="65">
        <v>0</v>
      </c>
      <c r="M5" s="65">
        <f t="shared" si="1"/>
        <v>31.39999999999995</v>
      </c>
      <c r="N5" s="65">
        <v>3369.1</v>
      </c>
      <c r="O5" s="65">
        <v>3200</v>
      </c>
      <c r="P5" s="3">
        <f t="shared" si="2"/>
        <v>1.05284375</v>
      </c>
      <c r="Q5" s="2">
        <v>7549.4</v>
      </c>
      <c r="R5" s="69">
        <v>0</v>
      </c>
      <c r="S5" s="65">
        <v>0</v>
      </c>
      <c r="T5" s="70">
        <v>1</v>
      </c>
      <c r="U5" s="134">
        <v>0</v>
      </c>
      <c r="V5" s="135"/>
      <c r="W5" s="68">
        <f aca="true" t="shared" si="3" ref="W5:W24">R5+S5+U5+T5+V5</f>
        <v>1</v>
      </c>
    </row>
    <row r="6" spans="1:23" ht="12.75">
      <c r="A6" s="10">
        <v>43224</v>
      </c>
      <c r="B6" s="65">
        <v>6313.7</v>
      </c>
      <c r="C6" s="79">
        <v>166.8</v>
      </c>
      <c r="D6" s="106">
        <v>4.6</v>
      </c>
      <c r="E6" s="106">
        <f t="shared" si="0"/>
        <v>162.20000000000002</v>
      </c>
      <c r="F6" s="72">
        <v>18.1</v>
      </c>
      <c r="G6" s="65">
        <v>352.5</v>
      </c>
      <c r="H6" s="80">
        <v>1356.3</v>
      </c>
      <c r="I6" s="78">
        <v>99.4</v>
      </c>
      <c r="J6" s="78">
        <v>12.7</v>
      </c>
      <c r="K6" s="78">
        <v>0</v>
      </c>
      <c r="L6" s="78">
        <v>0</v>
      </c>
      <c r="M6" s="65">
        <f t="shared" si="1"/>
        <v>19.79999999999963</v>
      </c>
      <c r="N6" s="65">
        <v>8339.3</v>
      </c>
      <c r="O6" s="65">
        <v>7500</v>
      </c>
      <c r="P6" s="3">
        <f t="shared" si="2"/>
        <v>1.1119066666666666</v>
      </c>
      <c r="Q6" s="2">
        <v>7549.4</v>
      </c>
      <c r="R6" s="71">
        <v>0</v>
      </c>
      <c r="S6" s="72">
        <v>0</v>
      </c>
      <c r="T6" s="73">
        <v>0</v>
      </c>
      <c r="U6" s="136">
        <v>0</v>
      </c>
      <c r="V6" s="137"/>
      <c r="W6" s="68">
        <f t="shared" si="3"/>
        <v>0</v>
      </c>
    </row>
    <row r="7" spans="1:23" ht="12.75">
      <c r="A7" s="10">
        <v>43225</v>
      </c>
      <c r="B7" s="77">
        <v>4281.2</v>
      </c>
      <c r="C7" s="79">
        <v>210.1</v>
      </c>
      <c r="D7" s="106">
        <v>2.5</v>
      </c>
      <c r="E7" s="106">
        <f t="shared" si="0"/>
        <v>207.6</v>
      </c>
      <c r="F7" s="65">
        <v>7.4</v>
      </c>
      <c r="G7" s="65">
        <v>90.4</v>
      </c>
      <c r="H7" s="79">
        <v>647.9</v>
      </c>
      <c r="I7" s="78">
        <v>158.2</v>
      </c>
      <c r="J7" s="78">
        <v>14.2</v>
      </c>
      <c r="K7" s="78">
        <v>0</v>
      </c>
      <c r="L7" s="78">
        <v>0</v>
      </c>
      <c r="M7" s="65">
        <f t="shared" si="1"/>
        <v>18.999999999999876</v>
      </c>
      <c r="N7" s="65">
        <v>5428.4</v>
      </c>
      <c r="O7" s="65">
        <v>6000</v>
      </c>
      <c r="P7" s="3">
        <f t="shared" si="2"/>
        <v>0.9047333333333333</v>
      </c>
      <c r="Q7" s="2">
        <v>7549.4</v>
      </c>
      <c r="R7" s="71">
        <v>0</v>
      </c>
      <c r="S7" s="72">
        <v>0</v>
      </c>
      <c r="T7" s="73">
        <v>0</v>
      </c>
      <c r="U7" s="136">
        <v>1</v>
      </c>
      <c r="V7" s="137"/>
      <c r="W7" s="68">
        <f t="shared" si="3"/>
        <v>1</v>
      </c>
    </row>
    <row r="8" spans="1:23" ht="12.75">
      <c r="A8" s="10">
        <v>43227</v>
      </c>
      <c r="B8" s="65">
        <v>12479.8</v>
      </c>
      <c r="C8" s="70">
        <v>245.8</v>
      </c>
      <c r="D8" s="106">
        <v>12.8</v>
      </c>
      <c r="E8" s="106">
        <f t="shared" si="0"/>
        <v>233</v>
      </c>
      <c r="F8" s="78">
        <v>16.3</v>
      </c>
      <c r="G8" s="78">
        <v>155.9</v>
      </c>
      <c r="H8" s="65">
        <v>1862.3</v>
      </c>
      <c r="I8" s="78">
        <v>83.3</v>
      </c>
      <c r="J8" s="78">
        <v>264</v>
      </c>
      <c r="K8" s="78">
        <v>0</v>
      </c>
      <c r="L8" s="78">
        <v>0</v>
      </c>
      <c r="M8" s="65">
        <f t="shared" si="1"/>
        <v>85.20000000000067</v>
      </c>
      <c r="N8" s="65">
        <v>15192.6</v>
      </c>
      <c r="O8" s="65">
        <v>11000</v>
      </c>
      <c r="P8" s="3">
        <f t="shared" si="2"/>
        <v>1.3811454545454547</v>
      </c>
      <c r="Q8" s="2">
        <v>7549.4</v>
      </c>
      <c r="R8" s="112">
        <v>0</v>
      </c>
      <c r="S8" s="113">
        <v>0</v>
      </c>
      <c r="T8" s="104">
        <v>45.7</v>
      </c>
      <c r="U8" s="157">
        <v>0</v>
      </c>
      <c r="V8" s="158"/>
      <c r="W8" s="110">
        <f t="shared" si="3"/>
        <v>45.7</v>
      </c>
    </row>
    <row r="9" spans="1:23" ht="12.75">
      <c r="A9" s="10">
        <v>43228</v>
      </c>
      <c r="B9" s="65">
        <v>1503.8</v>
      </c>
      <c r="C9" s="70">
        <v>363.5</v>
      </c>
      <c r="D9" s="106">
        <v>11</v>
      </c>
      <c r="E9" s="106">
        <f t="shared" si="0"/>
        <v>352.5</v>
      </c>
      <c r="F9" s="78">
        <v>5.7</v>
      </c>
      <c r="G9" s="82">
        <v>244.9</v>
      </c>
      <c r="H9" s="65">
        <v>1419.3</v>
      </c>
      <c r="I9" s="78">
        <v>99</v>
      </c>
      <c r="J9" s="78">
        <v>116.1</v>
      </c>
      <c r="K9" s="78">
        <v>0</v>
      </c>
      <c r="L9" s="78">
        <v>0</v>
      </c>
      <c r="M9" s="65">
        <f t="shared" si="1"/>
        <v>8.800000000000097</v>
      </c>
      <c r="N9" s="65">
        <v>3761.1</v>
      </c>
      <c r="O9" s="65">
        <v>3500</v>
      </c>
      <c r="P9" s="3">
        <f t="shared" si="2"/>
        <v>1.0746</v>
      </c>
      <c r="Q9" s="2">
        <v>7549.4</v>
      </c>
      <c r="R9" s="115">
        <v>0</v>
      </c>
      <c r="S9" s="72">
        <v>0</v>
      </c>
      <c r="T9" s="65">
        <v>0</v>
      </c>
      <c r="U9" s="159">
        <v>0</v>
      </c>
      <c r="V9" s="159"/>
      <c r="W9" s="114">
        <f t="shared" si="3"/>
        <v>0</v>
      </c>
    </row>
    <row r="10" spans="1:23" ht="12.75">
      <c r="A10" s="10">
        <v>43230</v>
      </c>
      <c r="B10" s="65">
        <v>742.5</v>
      </c>
      <c r="C10" s="70">
        <v>45.7</v>
      </c>
      <c r="D10" s="106">
        <v>10.9</v>
      </c>
      <c r="E10" s="106">
        <f t="shared" si="0"/>
        <v>34.800000000000004</v>
      </c>
      <c r="F10" s="78">
        <v>14.6</v>
      </c>
      <c r="G10" s="78">
        <v>166.6</v>
      </c>
      <c r="H10" s="65">
        <v>1608.8</v>
      </c>
      <c r="I10" s="78">
        <v>64.3</v>
      </c>
      <c r="J10" s="78">
        <v>11.7</v>
      </c>
      <c r="K10" s="78">
        <v>0</v>
      </c>
      <c r="L10" s="78">
        <v>0</v>
      </c>
      <c r="M10" s="65">
        <f t="shared" si="1"/>
        <v>153.30000000000018</v>
      </c>
      <c r="N10" s="65">
        <v>2807.5</v>
      </c>
      <c r="O10" s="72">
        <v>2600</v>
      </c>
      <c r="P10" s="3">
        <f t="shared" si="2"/>
        <v>1.0798076923076922</v>
      </c>
      <c r="Q10" s="2">
        <v>7549.4</v>
      </c>
      <c r="R10" s="71">
        <v>0</v>
      </c>
      <c r="S10" s="72">
        <v>0</v>
      </c>
      <c r="T10" s="70">
        <v>0</v>
      </c>
      <c r="U10" s="134">
        <v>0</v>
      </c>
      <c r="V10" s="135"/>
      <c r="W10" s="68">
        <f>R10+S10+U10+T10+V10</f>
        <v>0</v>
      </c>
    </row>
    <row r="11" spans="1:23" ht="12.75">
      <c r="A11" s="10">
        <v>43231</v>
      </c>
      <c r="B11" s="65">
        <v>1220.8</v>
      </c>
      <c r="C11" s="70">
        <v>703.2</v>
      </c>
      <c r="D11" s="106">
        <v>135.3</v>
      </c>
      <c r="E11" s="106">
        <f t="shared" si="0"/>
        <v>567.9000000000001</v>
      </c>
      <c r="F11" s="78">
        <v>14.8</v>
      </c>
      <c r="G11" s="78">
        <v>325.1</v>
      </c>
      <c r="H11" s="65">
        <v>1535.6</v>
      </c>
      <c r="I11" s="78">
        <v>88</v>
      </c>
      <c r="J11" s="78">
        <v>52.2</v>
      </c>
      <c r="K11" s="78">
        <v>0</v>
      </c>
      <c r="L11" s="78">
        <v>0</v>
      </c>
      <c r="M11" s="65">
        <f t="shared" si="1"/>
        <v>153.20000000000056</v>
      </c>
      <c r="N11" s="65">
        <v>4092.9</v>
      </c>
      <c r="O11" s="65">
        <v>3800</v>
      </c>
      <c r="P11" s="3">
        <f t="shared" si="2"/>
        <v>1.077078947368421</v>
      </c>
      <c r="Q11" s="2">
        <v>7549.4</v>
      </c>
      <c r="R11" s="69">
        <v>0</v>
      </c>
      <c r="S11" s="65">
        <v>0</v>
      </c>
      <c r="T11" s="70">
        <v>0</v>
      </c>
      <c r="U11" s="134">
        <v>0</v>
      </c>
      <c r="V11" s="135"/>
      <c r="W11" s="68">
        <f t="shared" si="3"/>
        <v>0</v>
      </c>
    </row>
    <row r="12" spans="1:23" ht="12.75">
      <c r="A12" s="10">
        <v>43234</v>
      </c>
      <c r="B12" s="77">
        <v>1672.8</v>
      </c>
      <c r="C12" s="70">
        <v>247.1</v>
      </c>
      <c r="D12" s="106">
        <v>63.6</v>
      </c>
      <c r="E12" s="106">
        <f t="shared" si="0"/>
        <v>183.5</v>
      </c>
      <c r="F12" s="78">
        <v>39.1</v>
      </c>
      <c r="G12" s="78">
        <v>316.95</v>
      </c>
      <c r="H12" s="65">
        <v>2645.9</v>
      </c>
      <c r="I12" s="78">
        <v>137.2</v>
      </c>
      <c r="J12" s="78">
        <v>16.1</v>
      </c>
      <c r="K12" s="78">
        <v>0</v>
      </c>
      <c r="L12" s="78">
        <v>0</v>
      </c>
      <c r="M12" s="65">
        <f t="shared" si="1"/>
        <v>337.8500000000001</v>
      </c>
      <c r="N12" s="65">
        <v>5413</v>
      </c>
      <c r="O12" s="65">
        <v>7000</v>
      </c>
      <c r="P12" s="3">
        <f t="shared" si="2"/>
        <v>0.7732857142857142</v>
      </c>
      <c r="Q12" s="2">
        <v>7549.4</v>
      </c>
      <c r="R12" s="69">
        <v>0</v>
      </c>
      <c r="S12" s="65">
        <v>0</v>
      </c>
      <c r="T12" s="70">
        <v>0</v>
      </c>
      <c r="U12" s="134">
        <v>0</v>
      </c>
      <c r="V12" s="135"/>
      <c r="W12" s="68">
        <f t="shared" si="3"/>
        <v>0</v>
      </c>
    </row>
    <row r="13" spans="1:23" ht="12.75">
      <c r="A13" s="10">
        <v>43235</v>
      </c>
      <c r="B13" s="65">
        <v>8940.6</v>
      </c>
      <c r="C13" s="70">
        <v>597.1</v>
      </c>
      <c r="D13" s="106">
        <v>94.1</v>
      </c>
      <c r="E13" s="106">
        <f t="shared" si="0"/>
        <v>503</v>
      </c>
      <c r="F13" s="78">
        <v>28.3</v>
      </c>
      <c r="G13" s="78">
        <v>324.85</v>
      </c>
      <c r="H13" s="65">
        <v>2981</v>
      </c>
      <c r="I13" s="78">
        <v>120.4</v>
      </c>
      <c r="J13" s="78">
        <v>26.2</v>
      </c>
      <c r="K13" s="78">
        <v>0</v>
      </c>
      <c r="L13" s="78">
        <v>0</v>
      </c>
      <c r="M13" s="65">
        <f t="shared" si="1"/>
        <v>312.1999999999993</v>
      </c>
      <c r="N13" s="65">
        <v>13330.65</v>
      </c>
      <c r="O13" s="65">
        <v>10500</v>
      </c>
      <c r="P13" s="3">
        <f t="shared" si="2"/>
        <v>1.2695857142857143</v>
      </c>
      <c r="Q13" s="2">
        <v>7549.4</v>
      </c>
      <c r="R13" s="69">
        <v>0</v>
      </c>
      <c r="S13" s="65">
        <v>0</v>
      </c>
      <c r="T13" s="70">
        <v>0</v>
      </c>
      <c r="U13" s="134">
        <v>0</v>
      </c>
      <c r="V13" s="135"/>
      <c r="W13" s="68">
        <f t="shared" si="3"/>
        <v>0</v>
      </c>
    </row>
    <row r="14" spans="1:23" ht="12.75">
      <c r="A14" s="10">
        <v>43236</v>
      </c>
      <c r="B14" s="65">
        <v>1894.1</v>
      </c>
      <c r="C14" s="70">
        <v>271.4</v>
      </c>
      <c r="D14" s="106">
        <v>12.5</v>
      </c>
      <c r="E14" s="106">
        <f t="shared" si="0"/>
        <v>258.9</v>
      </c>
      <c r="F14" s="78">
        <v>22.1</v>
      </c>
      <c r="G14" s="78">
        <v>201.7</v>
      </c>
      <c r="H14" s="65">
        <v>3121.5</v>
      </c>
      <c r="I14" s="78">
        <v>69.7</v>
      </c>
      <c r="J14" s="78">
        <v>2.8</v>
      </c>
      <c r="K14" s="78">
        <v>0</v>
      </c>
      <c r="L14" s="78">
        <v>0</v>
      </c>
      <c r="M14" s="65">
        <f t="shared" si="1"/>
        <v>11.050000000000633</v>
      </c>
      <c r="N14" s="65">
        <v>5594.35</v>
      </c>
      <c r="O14" s="65">
        <v>5800</v>
      </c>
      <c r="P14" s="3">
        <f t="shared" si="2"/>
        <v>0.9645431034482759</v>
      </c>
      <c r="Q14" s="2">
        <v>7549.4</v>
      </c>
      <c r="R14" s="69">
        <v>0</v>
      </c>
      <c r="S14" s="65">
        <v>26.1</v>
      </c>
      <c r="T14" s="74">
        <v>0</v>
      </c>
      <c r="U14" s="134">
        <v>0</v>
      </c>
      <c r="V14" s="135"/>
      <c r="W14" s="68">
        <f t="shared" si="3"/>
        <v>26.1</v>
      </c>
    </row>
    <row r="15" spans="1:23" ht="12.75">
      <c r="A15" s="10">
        <v>43237</v>
      </c>
      <c r="B15" s="65">
        <v>1076.3</v>
      </c>
      <c r="C15" s="66">
        <v>245</v>
      </c>
      <c r="D15" s="106">
        <v>76.1</v>
      </c>
      <c r="E15" s="106">
        <f t="shared" si="0"/>
        <v>168.9</v>
      </c>
      <c r="F15" s="81">
        <v>15.2</v>
      </c>
      <c r="G15" s="81">
        <v>479.5</v>
      </c>
      <c r="H15" s="82">
        <v>2383.3</v>
      </c>
      <c r="I15" s="81">
        <v>14.4</v>
      </c>
      <c r="J15" s="81">
        <v>7.5</v>
      </c>
      <c r="K15" s="81">
        <v>0</v>
      </c>
      <c r="L15" s="81">
        <v>0</v>
      </c>
      <c r="M15" s="65">
        <f t="shared" si="1"/>
        <v>15.829999999999565</v>
      </c>
      <c r="N15" s="65">
        <v>4237.03</v>
      </c>
      <c r="O15" s="72">
        <v>5000</v>
      </c>
      <c r="P15" s="3">
        <f>N15/O15</f>
        <v>0.847406</v>
      </c>
      <c r="Q15" s="2">
        <v>7549.4</v>
      </c>
      <c r="R15" s="69">
        <v>0</v>
      </c>
      <c r="S15" s="65">
        <v>0</v>
      </c>
      <c r="T15" s="74">
        <v>0</v>
      </c>
      <c r="U15" s="134">
        <v>0</v>
      </c>
      <c r="V15" s="135"/>
      <c r="W15" s="68">
        <f t="shared" si="3"/>
        <v>0</v>
      </c>
    </row>
    <row r="16" spans="1:23" ht="12.75">
      <c r="A16" s="10">
        <v>43238</v>
      </c>
      <c r="B16" s="65">
        <v>4761.6</v>
      </c>
      <c r="C16" s="70">
        <v>239.15</v>
      </c>
      <c r="D16" s="106">
        <v>53.5</v>
      </c>
      <c r="E16" s="106">
        <f t="shared" si="0"/>
        <v>185.65</v>
      </c>
      <c r="F16" s="78">
        <v>124.9</v>
      </c>
      <c r="G16" s="78">
        <v>410.5</v>
      </c>
      <c r="H16" s="65">
        <v>3255.5</v>
      </c>
      <c r="I16" s="78">
        <v>241.6</v>
      </c>
      <c r="J16" s="78">
        <v>22</v>
      </c>
      <c r="K16" s="78">
        <v>0</v>
      </c>
      <c r="L16" s="78">
        <v>0</v>
      </c>
      <c r="M16" s="65">
        <f t="shared" si="1"/>
        <v>2481.65</v>
      </c>
      <c r="N16" s="65">
        <v>11536.9</v>
      </c>
      <c r="O16" s="72">
        <v>10000</v>
      </c>
      <c r="P16" s="3">
        <f t="shared" si="2"/>
        <v>1.1536899999999999</v>
      </c>
      <c r="Q16" s="2">
        <v>7549.4</v>
      </c>
      <c r="R16" s="69">
        <v>0</v>
      </c>
      <c r="S16" s="65">
        <v>0</v>
      </c>
      <c r="T16" s="74">
        <v>0</v>
      </c>
      <c r="U16" s="134">
        <v>0</v>
      </c>
      <c r="V16" s="135"/>
      <c r="W16" s="68">
        <f t="shared" si="3"/>
        <v>0</v>
      </c>
    </row>
    <row r="17" spans="1:23" ht="12.75">
      <c r="A17" s="10">
        <v>43241</v>
      </c>
      <c r="B17" s="65">
        <v>3326.6</v>
      </c>
      <c r="C17" s="70">
        <v>148.7</v>
      </c>
      <c r="D17" s="106">
        <v>143.1</v>
      </c>
      <c r="E17" s="106">
        <f t="shared" si="0"/>
        <v>5.599999999999994</v>
      </c>
      <c r="F17" s="78">
        <v>33.1</v>
      </c>
      <c r="G17" s="78">
        <v>623.6</v>
      </c>
      <c r="H17" s="65">
        <v>579.7</v>
      </c>
      <c r="I17" s="78">
        <v>8.7</v>
      </c>
      <c r="J17" s="78">
        <v>18.1</v>
      </c>
      <c r="K17" s="78">
        <v>0</v>
      </c>
      <c r="L17" s="78">
        <v>0</v>
      </c>
      <c r="M17" s="65">
        <f t="shared" si="1"/>
        <v>13.199999999999886</v>
      </c>
      <c r="N17" s="65">
        <v>4751.7</v>
      </c>
      <c r="O17" s="65">
        <v>6800</v>
      </c>
      <c r="P17" s="3">
        <f t="shared" si="2"/>
        <v>0.6987794117647058</v>
      </c>
      <c r="Q17" s="2">
        <v>7549.4</v>
      </c>
      <c r="R17" s="69">
        <v>74.4</v>
      </c>
      <c r="S17" s="65">
        <v>0</v>
      </c>
      <c r="T17" s="74">
        <v>0</v>
      </c>
      <c r="U17" s="134">
        <v>0</v>
      </c>
      <c r="V17" s="135"/>
      <c r="W17" s="68">
        <f t="shared" si="3"/>
        <v>74.4</v>
      </c>
    </row>
    <row r="18" spans="1:23" ht="12.75">
      <c r="A18" s="10">
        <v>43242</v>
      </c>
      <c r="B18" s="65">
        <v>3971.7</v>
      </c>
      <c r="C18" s="70">
        <v>108.1</v>
      </c>
      <c r="D18" s="106">
        <v>70.8</v>
      </c>
      <c r="E18" s="106">
        <f t="shared" si="0"/>
        <v>37.3</v>
      </c>
      <c r="F18" s="78">
        <v>51.7</v>
      </c>
      <c r="G18" s="78">
        <v>819.6</v>
      </c>
      <c r="H18" s="65">
        <v>294.6</v>
      </c>
      <c r="I18" s="78">
        <v>53.8</v>
      </c>
      <c r="J18" s="78">
        <v>29.4</v>
      </c>
      <c r="K18" s="78">
        <v>0</v>
      </c>
      <c r="L18" s="78">
        <v>0</v>
      </c>
      <c r="M18" s="65">
        <f>N18-B18-C18-F18-G18-H18-I18-J18-K18-L18</f>
        <v>179.10000000000016</v>
      </c>
      <c r="N18" s="65">
        <v>5508</v>
      </c>
      <c r="O18" s="65">
        <v>5500</v>
      </c>
      <c r="P18" s="3">
        <f>N18/O18</f>
        <v>1.0014545454545454</v>
      </c>
      <c r="Q18" s="2">
        <v>7549.4</v>
      </c>
      <c r="R18" s="69">
        <v>0</v>
      </c>
      <c r="S18" s="65">
        <v>0</v>
      </c>
      <c r="T18" s="70">
        <v>0</v>
      </c>
      <c r="U18" s="134">
        <v>0</v>
      </c>
      <c r="V18" s="135"/>
      <c r="W18" s="68">
        <f t="shared" si="3"/>
        <v>0</v>
      </c>
    </row>
    <row r="19" spans="1:23" ht="12.75">
      <c r="A19" s="10">
        <v>43243</v>
      </c>
      <c r="B19" s="65">
        <v>3870.4</v>
      </c>
      <c r="C19" s="70">
        <v>946.3</v>
      </c>
      <c r="D19" s="106">
        <v>327.7</v>
      </c>
      <c r="E19" s="106">
        <f t="shared" si="0"/>
        <v>618.5999999999999</v>
      </c>
      <c r="F19" s="78">
        <v>68.5</v>
      </c>
      <c r="G19" s="78">
        <v>583.7</v>
      </c>
      <c r="H19" s="65">
        <v>107.3</v>
      </c>
      <c r="I19" s="78">
        <v>204.7</v>
      </c>
      <c r="J19" s="78">
        <v>44</v>
      </c>
      <c r="K19" s="78">
        <v>0</v>
      </c>
      <c r="L19" s="78">
        <v>0</v>
      </c>
      <c r="M19" s="65">
        <f>N19-B19-C19-F19-G19-H19-I19-J19-K19-L19</f>
        <v>9.799999999999727</v>
      </c>
      <c r="N19" s="65">
        <v>5834.7</v>
      </c>
      <c r="O19" s="65">
        <v>5600</v>
      </c>
      <c r="P19" s="3">
        <f t="shared" si="2"/>
        <v>1.0419107142857142</v>
      </c>
      <c r="Q19" s="2">
        <v>7549.4</v>
      </c>
      <c r="R19" s="69">
        <v>0</v>
      </c>
      <c r="S19" s="65">
        <v>0</v>
      </c>
      <c r="T19" s="70">
        <v>0</v>
      </c>
      <c r="U19" s="134">
        <v>0</v>
      </c>
      <c r="V19" s="135"/>
      <c r="W19" s="68">
        <f t="shared" si="3"/>
        <v>0</v>
      </c>
    </row>
    <row r="20" spans="1:23" ht="12.75">
      <c r="A20" s="10">
        <v>43244</v>
      </c>
      <c r="B20" s="65">
        <v>833.9</v>
      </c>
      <c r="C20" s="70">
        <v>314.8</v>
      </c>
      <c r="D20" s="106">
        <v>26.4</v>
      </c>
      <c r="E20" s="106">
        <f t="shared" si="0"/>
        <v>288.40000000000003</v>
      </c>
      <c r="F20" s="78">
        <v>25.1</v>
      </c>
      <c r="G20" s="65">
        <v>1588.5</v>
      </c>
      <c r="H20" s="65">
        <v>205.4</v>
      </c>
      <c r="I20" s="78">
        <v>149.2</v>
      </c>
      <c r="J20" s="78">
        <v>29.9</v>
      </c>
      <c r="K20" s="78">
        <v>0</v>
      </c>
      <c r="L20" s="78">
        <v>0</v>
      </c>
      <c r="M20" s="65">
        <f t="shared" si="1"/>
        <v>9.000000000000234</v>
      </c>
      <c r="N20" s="65">
        <v>3155.8</v>
      </c>
      <c r="O20" s="65">
        <v>4200</v>
      </c>
      <c r="P20" s="3">
        <f t="shared" si="2"/>
        <v>0.7513809523809524</v>
      </c>
      <c r="Q20" s="2">
        <v>7549.4</v>
      </c>
      <c r="R20" s="69">
        <v>0</v>
      </c>
      <c r="S20" s="65">
        <v>0</v>
      </c>
      <c r="T20" s="70">
        <v>0</v>
      </c>
      <c r="U20" s="134">
        <v>0</v>
      </c>
      <c r="V20" s="135"/>
      <c r="W20" s="68">
        <f t="shared" si="3"/>
        <v>0</v>
      </c>
    </row>
    <row r="21" spans="1:23" ht="12.75">
      <c r="A21" s="10">
        <v>43245</v>
      </c>
      <c r="B21" s="65">
        <v>1803.4</v>
      </c>
      <c r="C21" s="70">
        <v>1221.9</v>
      </c>
      <c r="D21" s="106">
        <v>1043.1</v>
      </c>
      <c r="E21" s="106">
        <f t="shared" si="0"/>
        <v>178.80000000000018</v>
      </c>
      <c r="F21" s="78">
        <v>44.9</v>
      </c>
      <c r="G21" s="65">
        <v>988.3</v>
      </c>
      <c r="H21" s="65">
        <v>1009.2</v>
      </c>
      <c r="I21" s="78">
        <v>116.6</v>
      </c>
      <c r="J21" s="78">
        <v>1.4</v>
      </c>
      <c r="K21" s="78">
        <v>0</v>
      </c>
      <c r="L21" s="78">
        <v>0</v>
      </c>
      <c r="M21" s="65">
        <f t="shared" si="1"/>
        <v>54.99999999999955</v>
      </c>
      <c r="N21" s="65">
        <v>5240.7</v>
      </c>
      <c r="O21" s="65">
        <v>5200</v>
      </c>
      <c r="P21" s="3">
        <f t="shared" si="2"/>
        <v>1.007826923076923</v>
      </c>
      <c r="Q21" s="2">
        <v>7549.4</v>
      </c>
      <c r="R21" s="102">
        <v>65.8</v>
      </c>
      <c r="S21" s="103">
        <v>0</v>
      </c>
      <c r="T21" s="104">
        <v>0</v>
      </c>
      <c r="U21" s="134">
        <v>0</v>
      </c>
      <c r="V21" s="135"/>
      <c r="W21" s="68">
        <f t="shared" si="3"/>
        <v>65.8</v>
      </c>
    </row>
    <row r="22" spans="1:23" ht="12.75">
      <c r="A22" s="10">
        <v>43249</v>
      </c>
      <c r="B22" s="65">
        <v>1068.9</v>
      </c>
      <c r="C22" s="70">
        <v>1413.8</v>
      </c>
      <c r="D22" s="106">
        <v>897.8</v>
      </c>
      <c r="E22" s="106">
        <f t="shared" si="0"/>
        <v>516</v>
      </c>
      <c r="F22" s="78">
        <v>109.1</v>
      </c>
      <c r="G22" s="65">
        <v>12568.3</v>
      </c>
      <c r="H22" s="65">
        <v>232.7</v>
      </c>
      <c r="I22" s="78">
        <v>99</v>
      </c>
      <c r="J22" s="78">
        <v>4.7</v>
      </c>
      <c r="K22" s="78">
        <v>0</v>
      </c>
      <c r="L22" s="78">
        <v>0</v>
      </c>
      <c r="M22" s="65">
        <f t="shared" si="1"/>
        <v>45.300000000000736</v>
      </c>
      <c r="N22" s="65">
        <v>15541.8</v>
      </c>
      <c r="O22" s="65">
        <v>7500</v>
      </c>
      <c r="P22" s="3">
        <f t="shared" si="2"/>
        <v>2.07224</v>
      </c>
      <c r="Q22" s="2">
        <v>7549.4</v>
      </c>
      <c r="R22" s="102">
        <v>14.6</v>
      </c>
      <c r="S22" s="103">
        <v>0</v>
      </c>
      <c r="T22" s="104">
        <v>0</v>
      </c>
      <c r="U22" s="134">
        <v>0</v>
      </c>
      <c r="V22" s="135"/>
      <c r="W22" s="68">
        <f t="shared" si="3"/>
        <v>14.6</v>
      </c>
    </row>
    <row r="23" spans="1:23" ht="12.75">
      <c r="A23" s="10">
        <v>43250</v>
      </c>
      <c r="B23" s="65">
        <v>8389.7</v>
      </c>
      <c r="C23" s="70">
        <v>2172.2</v>
      </c>
      <c r="D23" s="106">
        <v>1512.9</v>
      </c>
      <c r="E23" s="106">
        <f t="shared" si="0"/>
        <v>659.2999999999997</v>
      </c>
      <c r="F23" s="78">
        <v>107</v>
      </c>
      <c r="G23" s="65">
        <v>5995.9</v>
      </c>
      <c r="H23" s="65">
        <v>150.3</v>
      </c>
      <c r="I23" s="78">
        <v>90.9</v>
      </c>
      <c r="J23" s="78">
        <v>25.2</v>
      </c>
      <c r="K23" s="78">
        <v>0</v>
      </c>
      <c r="L23" s="78">
        <v>0</v>
      </c>
      <c r="M23" s="65">
        <f t="shared" si="1"/>
        <v>28.700000000001257</v>
      </c>
      <c r="N23" s="65">
        <v>16959.9</v>
      </c>
      <c r="O23" s="65">
        <v>11800</v>
      </c>
      <c r="P23" s="3">
        <f t="shared" si="2"/>
        <v>1.4372796610169494</v>
      </c>
      <c r="Q23" s="2">
        <v>7549.4</v>
      </c>
      <c r="R23" s="102">
        <v>0</v>
      </c>
      <c r="S23" s="103">
        <v>0</v>
      </c>
      <c r="T23" s="104">
        <v>0</v>
      </c>
      <c r="U23" s="134">
        <v>0</v>
      </c>
      <c r="V23" s="135"/>
      <c r="W23" s="68">
        <f t="shared" si="3"/>
        <v>0</v>
      </c>
    </row>
    <row r="24" spans="1:23" ht="13.5" thickBot="1">
      <c r="A24" s="10">
        <v>43251</v>
      </c>
      <c r="B24" s="65">
        <v>11651.8</v>
      </c>
      <c r="C24" s="74">
        <v>503.7</v>
      </c>
      <c r="D24" s="106">
        <v>8.2</v>
      </c>
      <c r="E24" s="106">
        <f t="shared" si="0"/>
        <v>495.5</v>
      </c>
      <c r="F24" s="78">
        <v>32.7</v>
      </c>
      <c r="G24" s="65">
        <v>255.9</v>
      </c>
      <c r="H24" s="65">
        <v>240.4</v>
      </c>
      <c r="I24" s="78">
        <v>104.1</v>
      </c>
      <c r="J24" s="78">
        <v>36</v>
      </c>
      <c r="K24" s="78">
        <v>0</v>
      </c>
      <c r="L24" s="78">
        <v>0</v>
      </c>
      <c r="M24" s="65">
        <f t="shared" si="1"/>
        <v>-8.859999999999559</v>
      </c>
      <c r="N24" s="65">
        <v>12815.74</v>
      </c>
      <c r="O24" s="65">
        <v>7200</v>
      </c>
      <c r="P24" s="3">
        <f t="shared" si="2"/>
        <v>1.779963888888889</v>
      </c>
      <c r="Q24" s="2">
        <v>7549.4</v>
      </c>
      <c r="R24" s="98">
        <v>10</v>
      </c>
      <c r="S24" s="99">
        <v>0</v>
      </c>
      <c r="T24" s="100">
        <v>7.5</v>
      </c>
      <c r="U24" s="146">
        <v>0</v>
      </c>
      <c r="V24" s="147"/>
      <c r="W24" s="116">
        <f t="shared" si="3"/>
        <v>17.5</v>
      </c>
    </row>
    <row r="25" spans="1:23" ht="13.5" thickBot="1">
      <c r="A25" s="83" t="s">
        <v>28</v>
      </c>
      <c r="B25" s="85">
        <f aca="true" t="shared" si="4" ref="B25:O25">SUM(B4:B24)</f>
        <v>82462.82</v>
      </c>
      <c r="C25" s="85">
        <f t="shared" si="4"/>
        <v>11360.490000000002</v>
      </c>
      <c r="D25" s="107">
        <f t="shared" si="4"/>
        <v>4535.339999999999</v>
      </c>
      <c r="E25" s="107">
        <f t="shared" si="4"/>
        <v>6825.15</v>
      </c>
      <c r="F25" s="85">
        <f t="shared" si="4"/>
        <v>816.47</v>
      </c>
      <c r="G25" s="85">
        <f t="shared" si="4"/>
        <v>26939.47</v>
      </c>
      <c r="H25" s="85">
        <f t="shared" si="4"/>
        <v>28264.56</v>
      </c>
      <c r="I25" s="85">
        <f t="shared" si="4"/>
        <v>2262.5299999999997</v>
      </c>
      <c r="J25" s="85">
        <f t="shared" si="4"/>
        <v>766.35</v>
      </c>
      <c r="K25" s="85">
        <f t="shared" si="4"/>
        <v>559.6</v>
      </c>
      <c r="L25" s="85">
        <f t="shared" si="4"/>
        <v>1129.2</v>
      </c>
      <c r="M25" s="84">
        <f t="shared" si="4"/>
        <v>3976.4800000000027</v>
      </c>
      <c r="N25" s="84">
        <f t="shared" si="4"/>
        <v>158537.96999999997</v>
      </c>
      <c r="O25" s="84">
        <f t="shared" si="4"/>
        <v>135300</v>
      </c>
      <c r="P25" s="86">
        <f>N25/O25</f>
        <v>1.171751441241685</v>
      </c>
      <c r="Q25" s="2"/>
      <c r="R25" s="75">
        <f>SUM(R4:R24)</f>
        <v>164.79999999999998</v>
      </c>
      <c r="S25" s="75">
        <f>SUM(S4:S24)</f>
        <v>26.1</v>
      </c>
      <c r="T25" s="75">
        <f>SUM(T4:T24)</f>
        <v>64.2</v>
      </c>
      <c r="U25" s="148">
        <f>SUM(U4:U24)</f>
        <v>1</v>
      </c>
      <c r="V25" s="149"/>
      <c r="W25" s="111">
        <f>R25+S25+U25+T25+V25</f>
        <v>256.09999999999997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0" t="s">
        <v>33</v>
      </c>
      <c r="S28" s="150"/>
      <c r="T28" s="150"/>
      <c r="U28" s="15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1" t="s">
        <v>29</v>
      </c>
      <c r="S29" s="151"/>
      <c r="T29" s="151"/>
      <c r="U29" s="151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8">
        <v>43252</v>
      </c>
      <c r="S30" s="152">
        <f>143460/1000</f>
        <v>143.46</v>
      </c>
      <c r="T30" s="152"/>
      <c r="U30" s="152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9"/>
      <c r="S31" s="152"/>
      <c r="T31" s="152"/>
      <c r="U31" s="152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3" t="s">
        <v>45</v>
      </c>
      <c r="T33" s="154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5" t="s">
        <v>40</v>
      </c>
      <c r="T34" s="155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0" t="s">
        <v>30</v>
      </c>
      <c r="S38" s="150"/>
      <c r="T38" s="150"/>
      <c r="U38" s="150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6" t="s">
        <v>31</v>
      </c>
      <c r="S39" s="156"/>
      <c r="T39" s="156"/>
      <c r="U39" s="156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8">
        <v>43252</v>
      </c>
      <c r="S40" s="140">
        <v>2090.605379999998</v>
      </c>
      <c r="T40" s="141"/>
      <c r="U40" s="142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9"/>
      <c r="S41" s="143"/>
      <c r="T41" s="144"/>
      <c r="U41" s="145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S34:T34"/>
    <mergeCell ref="R38:U38"/>
    <mergeCell ref="R39:U39"/>
    <mergeCell ref="R40:R41"/>
    <mergeCell ref="S40:U41"/>
    <mergeCell ref="U22:V22"/>
    <mergeCell ref="U23:V23"/>
    <mergeCell ref="U25:V25"/>
    <mergeCell ref="R28:U28"/>
    <mergeCell ref="R29:U29"/>
    <mergeCell ref="R30:R31"/>
    <mergeCell ref="S30:U31"/>
    <mergeCell ref="S33:T33"/>
    <mergeCell ref="U17:V17"/>
    <mergeCell ref="U18:V18"/>
    <mergeCell ref="U19:V19"/>
    <mergeCell ref="U20:V20"/>
    <mergeCell ref="U21:V21"/>
    <mergeCell ref="U24:V24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zoomScalePageLayoutView="0" workbookViewId="0" topLeftCell="A1">
      <pane xSplit="1" ySplit="3" topLeftCell="H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96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98</v>
      </c>
      <c r="S1" s="122"/>
      <c r="T1" s="122"/>
      <c r="U1" s="122"/>
      <c r="V1" s="122"/>
      <c r="W1" s="123"/>
    </row>
    <row r="2" spans="1:23" ht="15" thickBot="1">
      <c r="A2" s="124" t="s">
        <v>100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101</v>
      </c>
      <c r="S2" s="128"/>
      <c r="T2" s="128"/>
      <c r="U2" s="128"/>
      <c r="V2" s="128"/>
      <c r="W2" s="129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0" t="s">
        <v>47</v>
      </c>
      <c r="V3" s="131"/>
      <c r="W3" s="93" t="s">
        <v>27</v>
      </c>
    </row>
    <row r="4" spans="1:23" ht="12.75">
      <c r="A4" s="10">
        <v>43252</v>
      </c>
      <c r="B4" s="65">
        <v>1358.6</v>
      </c>
      <c r="C4" s="79">
        <v>325.1</v>
      </c>
      <c r="D4" s="106">
        <v>2.4</v>
      </c>
      <c r="E4" s="106">
        <f aca="true" t="shared" si="0" ref="E4:E23">C4-D4</f>
        <v>322.70000000000005</v>
      </c>
      <c r="F4" s="65">
        <v>89.8</v>
      </c>
      <c r="G4" s="65">
        <v>204.1</v>
      </c>
      <c r="H4" s="67">
        <v>389.4</v>
      </c>
      <c r="I4" s="65">
        <v>99.1</v>
      </c>
      <c r="J4" s="78">
        <v>19.5</v>
      </c>
      <c r="K4" s="78">
        <v>0</v>
      </c>
      <c r="L4" s="65">
        <v>1432.2</v>
      </c>
      <c r="M4" s="65">
        <f aca="true" t="shared" si="1" ref="M4:M23">N4-B4-C4-F4-G4-H4-I4-J4-K4-L4</f>
        <v>11.950000000000045</v>
      </c>
      <c r="N4" s="65">
        <v>3929.75</v>
      </c>
      <c r="O4" s="65">
        <v>4000</v>
      </c>
      <c r="P4" s="3">
        <f aca="true" t="shared" si="2" ref="P4:P23">N4/O4</f>
        <v>0.9824375</v>
      </c>
      <c r="Q4" s="2">
        <f>AVERAGE(N4:N23)</f>
        <v>5295.224999999999</v>
      </c>
      <c r="R4" s="94">
        <v>0</v>
      </c>
      <c r="S4" s="95">
        <v>0</v>
      </c>
      <c r="T4" s="96">
        <v>3</v>
      </c>
      <c r="U4" s="132">
        <v>0</v>
      </c>
      <c r="V4" s="133"/>
      <c r="W4" s="97">
        <f>R4+S4+U4+T4+V4</f>
        <v>3</v>
      </c>
    </row>
    <row r="5" spans="1:23" ht="12.75">
      <c r="A5" s="10">
        <v>43255</v>
      </c>
      <c r="B5" s="65">
        <v>1556.9</v>
      </c>
      <c r="C5" s="79">
        <v>157.4</v>
      </c>
      <c r="D5" s="106">
        <v>21.8</v>
      </c>
      <c r="E5" s="106">
        <f t="shared" si="0"/>
        <v>135.6</v>
      </c>
      <c r="F5" s="65">
        <v>73.8</v>
      </c>
      <c r="G5" s="65">
        <v>203.2</v>
      </c>
      <c r="H5" s="79">
        <v>460.8</v>
      </c>
      <c r="I5" s="78">
        <v>147.2</v>
      </c>
      <c r="J5" s="78">
        <v>75.8</v>
      </c>
      <c r="K5" s="78">
        <v>612</v>
      </c>
      <c r="L5" s="65">
        <v>0</v>
      </c>
      <c r="M5" s="65">
        <f t="shared" si="1"/>
        <v>15.149999999999864</v>
      </c>
      <c r="N5" s="65">
        <v>3302.25</v>
      </c>
      <c r="O5" s="65">
        <v>3500</v>
      </c>
      <c r="P5" s="3">
        <f t="shared" si="2"/>
        <v>0.9435</v>
      </c>
      <c r="Q5" s="2">
        <v>5295.2</v>
      </c>
      <c r="R5" s="69">
        <v>0</v>
      </c>
      <c r="S5" s="65">
        <v>0</v>
      </c>
      <c r="T5" s="70">
        <v>0</v>
      </c>
      <c r="U5" s="134">
        <v>0</v>
      </c>
      <c r="V5" s="135"/>
      <c r="W5" s="68">
        <f aca="true" t="shared" si="3" ref="W5:W23">R5+S5+U5+T5+V5</f>
        <v>0</v>
      </c>
    </row>
    <row r="6" spans="1:23" ht="12.75">
      <c r="A6" s="10">
        <v>43256</v>
      </c>
      <c r="B6" s="65">
        <f>3535.2+178.4</f>
        <v>3713.6</v>
      </c>
      <c r="C6" s="79">
        <v>388.6</v>
      </c>
      <c r="D6" s="106">
        <v>42.5</v>
      </c>
      <c r="E6" s="106">
        <f t="shared" si="0"/>
        <v>346.1</v>
      </c>
      <c r="F6" s="72">
        <v>75.8</v>
      </c>
      <c r="G6" s="65">
        <v>140.5</v>
      </c>
      <c r="H6" s="80">
        <v>350.9</v>
      </c>
      <c r="I6" s="78">
        <v>148.6</v>
      </c>
      <c r="J6" s="78">
        <v>15.1</v>
      </c>
      <c r="K6" s="78">
        <v>0</v>
      </c>
      <c r="L6" s="78">
        <v>0</v>
      </c>
      <c r="M6" s="65">
        <f t="shared" si="1"/>
        <v>9.299999999999779</v>
      </c>
      <c r="N6" s="65">
        <v>4842.4</v>
      </c>
      <c r="O6" s="65">
        <v>5000</v>
      </c>
      <c r="P6" s="3">
        <f t="shared" si="2"/>
        <v>0.9684799999999999</v>
      </c>
      <c r="Q6" s="2">
        <v>5295.2</v>
      </c>
      <c r="R6" s="69">
        <v>0</v>
      </c>
      <c r="S6" s="65">
        <v>0</v>
      </c>
      <c r="T6" s="70">
        <v>0</v>
      </c>
      <c r="U6" s="134">
        <v>0</v>
      </c>
      <c r="V6" s="135"/>
      <c r="W6" s="68">
        <f t="shared" si="3"/>
        <v>0</v>
      </c>
    </row>
    <row r="7" spans="1:23" ht="12.75">
      <c r="A7" s="10">
        <v>43257</v>
      </c>
      <c r="B7" s="77">
        <v>5472.5</v>
      </c>
      <c r="C7" s="79">
        <v>199</v>
      </c>
      <c r="D7" s="106">
        <v>2.7</v>
      </c>
      <c r="E7" s="106">
        <f t="shared" si="0"/>
        <v>196.3</v>
      </c>
      <c r="F7" s="65">
        <v>84</v>
      </c>
      <c r="G7" s="65">
        <v>70.5</v>
      </c>
      <c r="H7" s="79">
        <v>351.2</v>
      </c>
      <c r="I7" s="78">
        <v>8.1</v>
      </c>
      <c r="J7" s="78">
        <v>34.1</v>
      </c>
      <c r="K7" s="78">
        <v>0</v>
      </c>
      <c r="L7" s="78">
        <v>0</v>
      </c>
      <c r="M7" s="65">
        <f t="shared" si="1"/>
        <v>36.9000000000002</v>
      </c>
      <c r="N7" s="65">
        <v>6256.3</v>
      </c>
      <c r="O7" s="65">
        <v>8000</v>
      </c>
      <c r="P7" s="3">
        <f t="shared" si="2"/>
        <v>0.7820375</v>
      </c>
      <c r="Q7" s="2">
        <v>5295.2</v>
      </c>
      <c r="R7" s="71">
        <v>0</v>
      </c>
      <c r="S7" s="72">
        <v>0</v>
      </c>
      <c r="T7" s="73">
        <v>0</v>
      </c>
      <c r="U7" s="136">
        <v>1</v>
      </c>
      <c r="V7" s="137"/>
      <c r="W7" s="68">
        <f t="shared" si="3"/>
        <v>1</v>
      </c>
    </row>
    <row r="8" spans="1:23" ht="12.75">
      <c r="A8" s="10">
        <v>43258</v>
      </c>
      <c r="B8" s="65">
        <v>12927.3</v>
      </c>
      <c r="C8" s="70">
        <v>225</v>
      </c>
      <c r="D8" s="106">
        <v>6.2</v>
      </c>
      <c r="E8" s="106">
        <f t="shared" si="0"/>
        <v>218.8</v>
      </c>
      <c r="F8" s="78">
        <v>6.4</v>
      </c>
      <c r="G8" s="78">
        <v>162.4</v>
      </c>
      <c r="H8" s="65">
        <v>402</v>
      </c>
      <c r="I8" s="78">
        <v>177.6</v>
      </c>
      <c r="J8" s="78">
        <v>29.7</v>
      </c>
      <c r="K8" s="78">
        <v>0</v>
      </c>
      <c r="L8" s="78">
        <v>0</v>
      </c>
      <c r="M8" s="65">
        <f t="shared" si="1"/>
        <v>55.600000000000776</v>
      </c>
      <c r="N8" s="65">
        <v>13986</v>
      </c>
      <c r="O8" s="65">
        <v>11000</v>
      </c>
      <c r="P8" s="3">
        <f t="shared" si="2"/>
        <v>1.2714545454545454</v>
      </c>
      <c r="Q8" s="2">
        <v>5295.2</v>
      </c>
      <c r="R8" s="112">
        <v>0</v>
      </c>
      <c r="S8" s="113">
        <v>0</v>
      </c>
      <c r="T8" s="104">
        <v>0</v>
      </c>
      <c r="U8" s="157">
        <v>0</v>
      </c>
      <c r="V8" s="158"/>
      <c r="W8" s="110">
        <f t="shared" si="3"/>
        <v>0</v>
      </c>
    </row>
    <row r="9" spans="1:23" ht="12.75">
      <c r="A9" s="10">
        <v>43259</v>
      </c>
      <c r="B9" s="65">
        <f>2086</f>
        <v>2086</v>
      </c>
      <c r="C9" s="70">
        <v>143.3</v>
      </c>
      <c r="D9" s="106">
        <v>7</v>
      </c>
      <c r="E9" s="106">
        <f t="shared" si="0"/>
        <v>136.3</v>
      </c>
      <c r="F9" s="78">
        <v>42.3</v>
      </c>
      <c r="G9" s="82">
        <v>199.1</v>
      </c>
      <c r="H9" s="65">
        <v>247.5</v>
      </c>
      <c r="I9" s="78">
        <v>77.1</v>
      </c>
      <c r="J9" s="78">
        <v>62.8</v>
      </c>
      <c r="K9" s="78">
        <v>0</v>
      </c>
      <c r="L9" s="78">
        <v>0</v>
      </c>
      <c r="M9" s="65">
        <f t="shared" si="1"/>
        <v>19.499999999999986</v>
      </c>
      <c r="N9" s="65">
        <v>2877.6</v>
      </c>
      <c r="O9" s="65">
        <v>3500</v>
      </c>
      <c r="P9" s="3">
        <f t="shared" si="2"/>
        <v>0.8221714285714286</v>
      </c>
      <c r="Q9" s="2">
        <v>5295.2</v>
      </c>
      <c r="R9" s="115">
        <v>0</v>
      </c>
      <c r="S9" s="72">
        <v>0</v>
      </c>
      <c r="T9" s="65">
        <v>153.5</v>
      </c>
      <c r="U9" s="159">
        <v>0</v>
      </c>
      <c r="V9" s="159"/>
      <c r="W9" s="114">
        <f t="shared" si="3"/>
        <v>153.5</v>
      </c>
    </row>
    <row r="10" spans="1:23" ht="12.75">
      <c r="A10" s="10">
        <v>43262</v>
      </c>
      <c r="B10" s="65">
        <v>613.9</v>
      </c>
      <c r="C10" s="70">
        <v>302.8</v>
      </c>
      <c r="D10" s="106">
        <v>124.9</v>
      </c>
      <c r="E10" s="106">
        <f t="shared" si="0"/>
        <v>177.9</v>
      </c>
      <c r="F10" s="78">
        <v>47.2</v>
      </c>
      <c r="G10" s="78">
        <v>276.9</v>
      </c>
      <c r="H10" s="65">
        <v>521.1</v>
      </c>
      <c r="I10" s="78">
        <v>79.4</v>
      </c>
      <c r="J10" s="78">
        <v>12.5</v>
      </c>
      <c r="K10" s="78">
        <v>0</v>
      </c>
      <c r="L10" s="78">
        <v>0</v>
      </c>
      <c r="M10" s="65">
        <f t="shared" si="1"/>
        <v>10.599999999999994</v>
      </c>
      <c r="N10" s="65">
        <v>1864.4</v>
      </c>
      <c r="O10" s="72">
        <v>3600</v>
      </c>
      <c r="P10" s="3">
        <f t="shared" si="2"/>
        <v>0.517888888888889</v>
      </c>
      <c r="Q10" s="2">
        <v>5295.2</v>
      </c>
      <c r="R10" s="71">
        <v>0</v>
      </c>
      <c r="S10" s="72">
        <v>0</v>
      </c>
      <c r="T10" s="70">
        <v>0</v>
      </c>
      <c r="U10" s="134">
        <v>0</v>
      </c>
      <c r="V10" s="135"/>
      <c r="W10" s="68">
        <f>R10+S10+U10+T10+V10</f>
        <v>0</v>
      </c>
    </row>
    <row r="11" spans="1:23" ht="12.75">
      <c r="A11" s="10">
        <v>43263</v>
      </c>
      <c r="B11" s="65">
        <v>736.6</v>
      </c>
      <c r="C11" s="70">
        <v>420.7</v>
      </c>
      <c r="D11" s="106">
        <v>34.9</v>
      </c>
      <c r="E11" s="106">
        <f t="shared" si="0"/>
        <v>385.8</v>
      </c>
      <c r="F11" s="78">
        <v>101.8</v>
      </c>
      <c r="G11" s="78">
        <v>202.9</v>
      </c>
      <c r="H11" s="65">
        <v>333.9</v>
      </c>
      <c r="I11" s="78">
        <v>137.7</v>
      </c>
      <c r="J11" s="78">
        <v>20.1</v>
      </c>
      <c r="K11" s="78">
        <v>0</v>
      </c>
      <c r="L11" s="78">
        <v>0</v>
      </c>
      <c r="M11" s="65">
        <f t="shared" si="1"/>
        <v>10.650000000000055</v>
      </c>
      <c r="N11" s="65">
        <v>1964.35</v>
      </c>
      <c r="O11" s="65">
        <v>3800</v>
      </c>
      <c r="P11" s="3">
        <f t="shared" si="2"/>
        <v>0.5169342105263157</v>
      </c>
      <c r="Q11" s="2">
        <v>5295.2</v>
      </c>
      <c r="R11" s="69">
        <v>0</v>
      </c>
      <c r="S11" s="65">
        <v>0</v>
      </c>
      <c r="T11" s="70">
        <v>0</v>
      </c>
      <c r="U11" s="134">
        <v>0</v>
      </c>
      <c r="V11" s="135"/>
      <c r="W11" s="68">
        <f t="shared" si="3"/>
        <v>0</v>
      </c>
    </row>
    <row r="12" spans="1:23" ht="12.75">
      <c r="A12" s="10">
        <v>43264</v>
      </c>
      <c r="B12" s="77">
        <v>697.8</v>
      </c>
      <c r="C12" s="70">
        <v>349.5</v>
      </c>
      <c r="D12" s="106">
        <v>69.9</v>
      </c>
      <c r="E12" s="106">
        <f t="shared" si="0"/>
        <v>279.6</v>
      </c>
      <c r="F12" s="78">
        <v>35.5</v>
      </c>
      <c r="G12" s="78">
        <v>261.8</v>
      </c>
      <c r="H12" s="65">
        <v>443</v>
      </c>
      <c r="I12" s="78">
        <v>105</v>
      </c>
      <c r="J12" s="78">
        <v>10.3</v>
      </c>
      <c r="K12" s="78">
        <v>0</v>
      </c>
      <c r="L12" s="78">
        <v>0</v>
      </c>
      <c r="M12" s="65">
        <f t="shared" si="1"/>
        <v>83.45</v>
      </c>
      <c r="N12" s="65">
        <v>1986.35</v>
      </c>
      <c r="O12" s="65">
        <v>5800</v>
      </c>
      <c r="P12" s="3">
        <f t="shared" si="2"/>
        <v>0.3424741379310345</v>
      </c>
      <c r="Q12" s="2">
        <v>5295.2</v>
      </c>
      <c r="R12" s="69">
        <v>0</v>
      </c>
      <c r="S12" s="65">
        <v>0</v>
      </c>
      <c r="T12" s="70">
        <v>0</v>
      </c>
      <c r="U12" s="134">
        <v>0</v>
      </c>
      <c r="V12" s="135"/>
      <c r="W12" s="68">
        <f t="shared" si="3"/>
        <v>0</v>
      </c>
    </row>
    <row r="13" spans="1:23" ht="12.75">
      <c r="A13" s="10">
        <v>43265</v>
      </c>
      <c r="B13" s="65">
        <v>7456.2</v>
      </c>
      <c r="C13" s="70">
        <v>212.2</v>
      </c>
      <c r="D13" s="106">
        <v>4.4</v>
      </c>
      <c r="E13" s="106">
        <f t="shared" si="0"/>
        <v>207.79999999999998</v>
      </c>
      <c r="F13" s="78">
        <v>81.1</v>
      </c>
      <c r="G13" s="78">
        <v>342.1</v>
      </c>
      <c r="H13" s="65">
        <v>401.3</v>
      </c>
      <c r="I13" s="78">
        <v>80.9</v>
      </c>
      <c r="J13" s="78">
        <v>6.8</v>
      </c>
      <c r="K13" s="78">
        <v>0</v>
      </c>
      <c r="L13" s="78">
        <v>0</v>
      </c>
      <c r="M13" s="65">
        <f t="shared" si="1"/>
        <v>15.8500000000008</v>
      </c>
      <c r="N13" s="65">
        <v>8596.45</v>
      </c>
      <c r="O13" s="65">
        <v>7500</v>
      </c>
      <c r="P13" s="3">
        <f t="shared" si="2"/>
        <v>1.1461933333333334</v>
      </c>
      <c r="Q13" s="2">
        <v>5295.2</v>
      </c>
      <c r="R13" s="69">
        <v>0</v>
      </c>
      <c r="S13" s="65">
        <v>0</v>
      </c>
      <c r="T13" s="70">
        <v>0.2</v>
      </c>
      <c r="U13" s="134">
        <v>0</v>
      </c>
      <c r="V13" s="135"/>
      <c r="W13" s="68">
        <f t="shared" si="3"/>
        <v>0.2</v>
      </c>
    </row>
    <row r="14" spans="1:23" ht="12.75">
      <c r="A14" s="10">
        <v>43266</v>
      </c>
      <c r="B14" s="65">
        <v>8510.5</v>
      </c>
      <c r="C14" s="70">
        <v>197.2</v>
      </c>
      <c r="D14" s="106">
        <v>38</v>
      </c>
      <c r="E14" s="106">
        <f t="shared" si="0"/>
        <v>159.2</v>
      </c>
      <c r="F14" s="78">
        <v>148.25</v>
      </c>
      <c r="G14" s="78">
        <v>349.1</v>
      </c>
      <c r="H14" s="65">
        <v>780.5</v>
      </c>
      <c r="I14" s="78">
        <v>95.3</v>
      </c>
      <c r="J14" s="78">
        <v>37.6</v>
      </c>
      <c r="K14" s="78">
        <v>0</v>
      </c>
      <c r="L14" s="78">
        <v>0</v>
      </c>
      <c r="M14" s="65">
        <f t="shared" si="1"/>
        <v>15.970000000000006</v>
      </c>
      <c r="N14" s="65">
        <v>10134.42</v>
      </c>
      <c r="O14" s="65">
        <v>12000</v>
      </c>
      <c r="P14" s="3">
        <f t="shared" si="2"/>
        <v>0.844535</v>
      </c>
      <c r="Q14" s="2">
        <v>5295.2</v>
      </c>
      <c r="R14" s="69">
        <v>0</v>
      </c>
      <c r="S14" s="65">
        <v>0</v>
      </c>
      <c r="T14" s="74">
        <v>0</v>
      </c>
      <c r="U14" s="134">
        <v>0</v>
      </c>
      <c r="V14" s="135"/>
      <c r="W14" s="68">
        <f t="shared" si="3"/>
        <v>0</v>
      </c>
    </row>
    <row r="15" spans="1:23" ht="12.75">
      <c r="A15" s="10">
        <v>43269</v>
      </c>
      <c r="B15" s="65">
        <v>1320.1</v>
      </c>
      <c r="C15" s="66">
        <v>278.3</v>
      </c>
      <c r="D15" s="106">
        <v>137.6</v>
      </c>
      <c r="E15" s="106">
        <f t="shared" si="0"/>
        <v>140.70000000000002</v>
      </c>
      <c r="F15" s="81">
        <v>102.7</v>
      </c>
      <c r="G15" s="81">
        <v>539.3</v>
      </c>
      <c r="H15" s="82">
        <v>973.9</v>
      </c>
      <c r="I15" s="81">
        <v>151</v>
      </c>
      <c r="J15" s="81">
        <v>8</v>
      </c>
      <c r="K15" s="81">
        <v>0</v>
      </c>
      <c r="L15" s="81">
        <v>0</v>
      </c>
      <c r="M15" s="65">
        <f t="shared" si="1"/>
        <v>9.540000000000305</v>
      </c>
      <c r="N15" s="65">
        <v>3382.84</v>
      </c>
      <c r="O15" s="72">
        <v>5000</v>
      </c>
      <c r="P15" s="3">
        <f>N15/O15</f>
        <v>0.6765680000000001</v>
      </c>
      <c r="Q15" s="2">
        <v>5295.2</v>
      </c>
      <c r="R15" s="69">
        <v>0</v>
      </c>
      <c r="S15" s="65">
        <v>0</v>
      </c>
      <c r="T15" s="74">
        <v>0</v>
      </c>
      <c r="U15" s="134">
        <v>0</v>
      </c>
      <c r="V15" s="135"/>
      <c r="W15" s="68">
        <f t="shared" si="3"/>
        <v>0</v>
      </c>
    </row>
    <row r="16" spans="1:23" ht="12.75">
      <c r="A16" s="10">
        <v>43270</v>
      </c>
      <c r="B16" s="65">
        <v>2470.1</v>
      </c>
      <c r="C16" s="70">
        <v>387</v>
      </c>
      <c r="D16" s="106">
        <v>45.4</v>
      </c>
      <c r="E16" s="106">
        <f t="shared" si="0"/>
        <v>341.6</v>
      </c>
      <c r="F16" s="78">
        <v>78.4</v>
      </c>
      <c r="G16" s="78">
        <v>545.3</v>
      </c>
      <c r="H16" s="65">
        <v>1405.1</v>
      </c>
      <c r="I16" s="78">
        <v>128.6</v>
      </c>
      <c r="J16" s="78">
        <v>7.1</v>
      </c>
      <c r="K16" s="78">
        <v>0</v>
      </c>
      <c r="L16" s="78">
        <v>0</v>
      </c>
      <c r="M16" s="65">
        <f t="shared" si="1"/>
        <v>20.040000000000468</v>
      </c>
      <c r="N16" s="65">
        <v>5041.64</v>
      </c>
      <c r="O16" s="72">
        <v>5900</v>
      </c>
      <c r="P16" s="3">
        <f t="shared" si="2"/>
        <v>0.8545152542372882</v>
      </c>
      <c r="Q16" s="2">
        <v>5295.2</v>
      </c>
      <c r="R16" s="69">
        <v>0</v>
      </c>
      <c r="S16" s="65">
        <v>0</v>
      </c>
      <c r="T16" s="74">
        <v>0</v>
      </c>
      <c r="U16" s="134">
        <v>0</v>
      </c>
      <c r="V16" s="135"/>
      <c r="W16" s="68">
        <f t="shared" si="3"/>
        <v>0</v>
      </c>
    </row>
    <row r="17" spans="1:23" ht="12.75">
      <c r="A17" s="10">
        <v>43271</v>
      </c>
      <c r="B17" s="65">
        <v>4300.6</v>
      </c>
      <c r="C17" s="70">
        <v>200.1</v>
      </c>
      <c r="D17" s="106">
        <v>16.6</v>
      </c>
      <c r="E17" s="106">
        <f t="shared" si="0"/>
        <v>183.5</v>
      </c>
      <c r="F17" s="78">
        <v>78.8</v>
      </c>
      <c r="G17" s="78">
        <v>687.1</v>
      </c>
      <c r="H17" s="65">
        <v>581.1</v>
      </c>
      <c r="I17" s="78">
        <v>61.6</v>
      </c>
      <c r="J17" s="78">
        <v>38.5</v>
      </c>
      <c r="K17" s="78">
        <v>0</v>
      </c>
      <c r="L17" s="78">
        <v>0</v>
      </c>
      <c r="M17" s="65">
        <f t="shared" si="1"/>
        <v>20.599999999999362</v>
      </c>
      <c r="N17" s="65">
        <v>5968.4</v>
      </c>
      <c r="O17" s="65">
        <v>9500</v>
      </c>
      <c r="P17" s="3">
        <f t="shared" si="2"/>
        <v>0.6282526315789473</v>
      </c>
      <c r="Q17" s="2">
        <v>5295.2</v>
      </c>
      <c r="R17" s="69">
        <v>0</v>
      </c>
      <c r="S17" s="65">
        <v>0</v>
      </c>
      <c r="T17" s="74">
        <v>964.3</v>
      </c>
      <c r="U17" s="134">
        <v>0</v>
      </c>
      <c r="V17" s="135"/>
      <c r="W17" s="68">
        <f t="shared" si="3"/>
        <v>964.3</v>
      </c>
    </row>
    <row r="18" spans="1:23" ht="12.75">
      <c r="A18" s="10">
        <v>43272</v>
      </c>
      <c r="B18" s="65"/>
      <c r="C18" s="70"/>
      <c r="D18" s="106"/>
      <c r="E18" s="106">
        <f t="shared" si="0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7500</v>
      </c>
      <c r="P18" s="3">
        <f>N18/O18</f>
        <v>0</v>
      </c>
      <c r="Q18" s="2">
        <v>5295.2</v>
      </c>
      <c r="R18" s="69"/>
      <c r="S18" s="65"/>
      <c r="T18" s="70"/>
      <c r="U18" s="134"/>
      <c r="V18" s="135"/>
      <c r="W18" s="68">
        <f t="shared" si="3"/>
        <v>0</v>
      </c>
    </row>
    <row r="19" spans="1:23" ht="12.75">
      <c r="A19" s="10">
        <v>43273</v>
      </c>
      <c r="B19" s="65"/>
      <c r="C19" s="70"/>
      <c r="D19" s="106"/>
      <c r="E19" s="106">
        <f t="shared" si="0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9600</v>
      </c>
      <c r="P19" s="3">
        <f t="shared" si="2"/>
        <v>0</v>
      </c>
      <c r="Q19" s="2">
        <v>5295.2</v>
      </c>
      <c r="R19" s="69"/>
      <c r="S19" s="65"/>
      <c r="T19" s="70"/>
      <c r="U19" s="134"/>
      <c r="V19" s="135"/>
      <c r="W19" s="68">
        <f t="shared" si="3"/>
        <v>0</v>
      </c>
    </row>
    <row r="20" spans="1:23" ht="12.75">
      <c r="A20" s="10">
        <v>43274</v>
      </c>
      <c r="B20" s="65"/>
      <c r="C20" s="70"/>
      <c r="D20" s="106"/>
      <c r="E20" s="106">
        <f t="shared" si="0"/>
        <v>0</v>
      </c>
      <c r="F20" s="78"/>
      <c r="G20" s="65"/>
      <c r="H20" s="65"/>
      <c r="I20" s="78"/>
      <c r="J20" s="78"/>
      <c r="K20" s="78"/>
      <c r="L20" s="78"/>
      <c r="M20" s="65">
        <f t="shared" si="1"/>
        <v>0</v>
      </c>
      <c r="N20" s="65"/>
      <c r="O20" s="65">
        <v>4200</v>
      </c>
      <c r="P20" s="3">
        <f t="shared" si="2"/>
        <v>0</v>
      </c>
      <c r="Q20" s="2">
        <v>5295.2</v>
      </c>
      <c r="R20" s="69"/>
      <c r="S20" s="65"/>
      <c r="T20" s="70"/>
      <c r="U20" s="134"/>
      <c r="V20" s="135"/>
      <c r="W20" s="68">
        <f t="shared" si="3"/>
        <v>0</v>
      </c>
    </row>
    <row r="21" spans="1:23" ht="12.75">
      <c r="A21" s="10">
        <v>43276</v>
      </c>
      <c r="B21" s="65"/>
      <c r="C21" s="70"/>
      <c r="D21" s="106"/>
      <c r="E21" s="106">
        <f t="shared" si="0"/>
        <v>0</v>
      </c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5200</v>
      </c>
      <c r="P21" s="3">
        <f t="shared" si="2"/>
        <v>0</v>
      </c>
      <c r="Q21" s="2">
        <v>5295.2</v>
      </c>
      <c r="R21" s="102"/>
      <c r="S21" s="103"/>
      <c r="T21" s="104"/>
      <c r="U21" s="134"/>
      <c r="V21" s="135"/>
      <c r="W21" s="68">
        <f t="shared" si="3"/>
        <v>0</v>
      </c>
    </row>
    <row r="22" spans="1:23" ht="12.75">
      <c r="A22" s="10">
        <v>43277</v>
      </c>
      <c r="B22" s="65"/>
      <c r="C22" s="70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7500</v>
      </c>
      <c r="P22" s="3">
        <f t="shared" si="2"/>
        <v>0</v>
      </c>
      <c r="Q22" s="2">
        <v>5295.2</v>
      </c>
      <c r="R22" s="102"/>
      <c r="S22" s="103"/>
      <c r="T22" s="104"/>
      <c r="U22" s="134"/>
      <c r="V22" s="135"/>
      <c r="W22" s="68">
        <f t="shared" si="3"/>
        <v>0</v>
      </c>
    </row>
    <row r="23" spans="1:23" ht="13.5" thickBot="1">
      <c r="A23" s="10">
        <v>43278</v>
      </c>
      <c r="B23" s="65"/>
      <c r="C23" s="74"/>
      <c r="D23" s="106"/>
      <c r="E23" s="106">
        <f t="shared" si="0"/>
        <v>0</v>
      </c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18000</v>
      </c>
      <c r="P23" s="3">
        <f t="shared" si="2"/>
        <v>0</v>
      </c>
      <c r="Q23" s="2">
        <v>5295.2</v>
      </c>
      <c r="R23" s="98"/>
      <c r="S23" s="99"/>
      <c r="T23" s="100"/>
      <c r="U23" s="146"/>
      <c r="V23" s="147"/>
      <c r="W23" s="116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53220.7</v>
      </c>
      <c r="C24" s="85">
        <f t="shared" si="4"/>
        <v>3786.1999999999994</v>
      </c>
      <c r="D24" s="107">
        <f t="shared" si="4"/>
        <v>554.3</v>
      </c>
      <c r="E24" s="107">
        <f t="shared" si="4"/>
        <v>3231.8999999999996</v>
      </c>
      <c r="F24" s="85">
        <f t="shared" si="4"/>
        <v>1045.85</v>
      </c>
      <c r="G24" s="85">
        <f t="shared" si="4"/>
        <v>4184.3</v>
      </c>
      <c r="H24" s="85">
        <f t="shared" si="4"/>
        <v>7641.700000000001</v>
      </c>
      <c r="I24" s="85">
        <f t="shared" si="4"/>
        <v>1497.1999999999998</v>
      </c>
      <c r="J24" s="85">
        <f t="shared" si="4"/>
        <v>377.9000000000001</v>
      </c>
      <c r="K24" s="85">
        <f t="shared" si="4"/>
        <v>612</v>
      </c>
      <c r="L24" s="85">
        <f t="shared" si="4"/>
        <v>1432.2</v>
      </c>
      <c r="M24" s="84">
        <f t="shared" si="4"/>
        <v>335.10000000000167</v>
      </c>
      <c r="N24" s="84">
        <f t="shared" si="4"/>
        <v>74133.15</v>
      </c>
      <c r="O24" s="84">
        <f t="shared" si="4"/>
        <v>140100</v>
      </c>
      <c r="P24" s="86">
        <f>N24/O24</f>
        <v>0.529144539614561</v>
      </c>
      <c r="Q24" s="2"/>
      <c r="R24" s="75">
        <f>SUM(R4:R23)</f>
        <v>0</v>
      </c>
      <c r="S24" s="75">
        <f>SUM(S4:S23)</f>
        <v>0</v>
      </c>
      <c r="T24" s="75">
        <f>SUM(T4:T23)</f>
        <v>1121</v>
      </c>
      <c r="U24" s="148">
        <f>SUM(U4:U23)</f>
        <v>1</v>
      </c>
      <c r="V24" s="149"/>
      <c r="W24" s="111">
        <f>R24+S24+U24+T24+V24</f>
        <v>1122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0" t="s">
        <v>33</v>
      </c>
      <c r="S27" s="150"/>
      <c r="T27" s="150"/>
      <c r="U27" s="150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1" t="s">
        <v>29</v>
      </c>
      <c r="S28" s="151"/>
      <c r="T28" s="151"/>
      <c r="U28" s="151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8">
        <v>43272</v>
      </c>
      <c r="S29" s="152">
        <f>'[2]залишки'!$G$6/1000</f>
        <v>11743.53726</v>
      </c>
      <c r="T29" s="152"/>
      <c r="U29" s="152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9"/>
      <c r="S30" s="152"/>
      <c r="T30" s="152"/>
      <c r="U30" s="152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3" t="s">
        <v>45</v>
      </c>
      <c r="T32" s="154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5" t="s">
        <v>40</v>
      </c>
      <c r="T33" s="155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0" t="s">
        <v>30</v>
      </c>
      <c r="S37" s="150"/>
      <c r="T37" s="150"/>
      <c r="U37" s="150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6" t="s">
        <v>31</v>
      </c>
      <c r="S38" s="156"/>
      <c r="T38" s="156"/>
      <c r="U38" s="156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8">
        <v>43272</v>
      </c>
      <c r="S39" s="140">
        <f>'[2]залишки'!$K$6/1000</f>
        <v>1297.1779099999983</v>
      </c>
      <c r="T39" s="141"/>
      <c r="U39" s="142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9"/>
      <c r="S40" s="143"/>
      <c r="T40" s="144"/>
      <c r="U40" s="145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28">
      <selection activeCell="Q37" sqref="Q37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78" t="s">
        <v>102</v>
      </c>
      <c r="C26" s="178"/>
      <c r="D26" s="178"/>
      <c r="E26" s="178"/>
      <c r="F26" s="178"/>
      <c r="G26" s="178"/>
      <c r="H26" s="178"/>
      <c r="I26" s="178"/>
      <c r="J26" s="178"/>
      <c r="K26" s="178"/>
      <c r="L26" s="179"/>
      <c r="M26" s="179"/>
      <c r="N26" s="179"/>
    </row>
    <row r="27" spans="1:16" ht="54" customHeight="1">
      <c r="A27" s="173" t="s">
        <v>32</v>
      </c>
      <c r="B27" s="169" t="s">
        <v>43</v>
      </c>
      <c r="C27" s="169"/>
      <c r="D27" s="163" t="s">
        <v>49</v>
      </c>
      <c r="E27" s="175"/>
      <c r="F27" s="176" t="s">
        <v>44</v>
      </c>
      <c r="G27" s="162"/>
      <c r="H27" s="177" t="s">
        <v>52</v>
      </c>
      <c r="I27" s="163"/>
      <c r="J27" s="170"/>
      <c r="K27" s="171"/>
      <c r="L27" s="166" t="s">
        <v>36</v>
      </c>
      <c r="M27" s="167"/>
      <c r="N27" s="168"/>
      <c r="O27" s="160" t="s">
        <v>103</v>
      </c>
      <c r="P27" s="161"/>
    </row>
    <row r="28" spans="1:16" ht="30.75" customHeight="1">
      <c r="A28" s="174"/>
      <c r="B28" s="44" t="s">
        <v>99</v>
      </c>
      <c r="C28" s="22" t="s">
        <v>23</v>
      </c>
      <c r="D28" s="44" t="str">
        <f>B28</f>
        <v>план на січень-червень 2018р.</v>
      </c>
      <c r="E28" s="22" t="str">
        <f>C28</f>
        <v>факт</v>
      </c>
      <c r="F28" s="43" t="str">
        <f>B28</f>
        <v>план на січень-червень 2018р.</v>
      </c>
      <c r="G28" s="58" t="str">
        <f>C28</f>
        <v>факт</v>
      </c>
      <c r="H28" s="44" t="str">
        <f>B28</f>
        <v>план на січень-червень 2018р.</v>
      </c>
      <c r="I28" s="22" t="str">
        <f>C28</f>
        <v>факт</v>
      </c>
      <c r="J28" s="43"/>
      <c r="K28" s="58"/>
      <c r="L28" s="41" t="str">
        <f>D28</f>
        <v>план на січень-червень 2018р.</v>
      </c>
      <c r="M28" s="22" t="str">
        <f>C28</f>
        <v>факт</v>
      </c>
      <c r="N28" s="42" t="s">
        <v>24</v>
      </c>
      <c r="O28" s="162"/>
      <c r="P28" s="163"/>
    </row>
    <row r="29" spans="1:16" ht="23.25" customHeight="1" thickBot="1">
      <c r="A29" s="40">
        <f>червень!S39</f>
        <v>1297.1779099999983</v>
      </c>
      <c r="B29" s="45">
        <f>'[3]червень'!$F$90</f>
        <v>5015</v>
      </c>
      <c r="C29" s="45">
        <f>'[3]червень'!$G$90</f>
        <v>1626.2</v>
      </c>
      <c r="D29" s="45">
        <f>'[3]червень'!$F$89</f>
        <v>1500.03</v>
      </c>
      <c r="E29" s="45">
        <f>'[3]червень'!$G$89</f>
        <v>1597</v>
      </c>
      <c r="F29" s="45">
        <f>'[3]червень'!$F$91</f>
        <v>12000</v>
      </c>
      <c r="G29" s="45">
        <f>'[3]червень'!$G$91</f>
        <v>2933.5</v>
      </c>
      <c r="H29" s="45">
        <f>'[3]червень'!$F$92</f>
        <v>12</v>
      </c>
      <c r="I29" s="45">
        <f>'[3]червень'!$G$92</f>
        <v>6</v>
      </c>
      <c r="J29" s="45"/>
      <c r="K29" s="45"/>
      <c r="L29" s="59">
        <f>H29+F29+D29+J29+B29</f>
        <v>18527.03</v>
      </c>
      <c r="M29" s="46">
        <f>C29+E29+G29+I29</f>
        <v>6162.7</v>
      </c>
      <c r="N29" s="47">
        <f>M29-L29</f>
        <v>-12364.329999999998</v>
      </c>
      <c r="O29" s="164">
        <f>червень!S29</f>
        <v>11743.53726</v>
      </c>
      <c r="P29" s="165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69"/>
      <c r="P30" s="169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f>'[3]червень'!$F$9</f>
        <v>463443.25</v>
      </c>
      <c r="C48" s="28">
        <f>'[3]червень'!$G$9</f>
        <v>434037.5</v>
      </c>
      <c r="F48" s="1" t="s">
        <v>22</v>
      </c>
      <c r="G48" s="6"/>
      <c r="H48" s="172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f>'[3]червень'!$F$35</f>
        <v>89615.48000000001</v>
      </c>
      <c r="C49" s="28">
        <f>'[3]червень'!$G$35</f>
        <v>89455.2</v>
      </c>
      <c r="G49" s="6"/>
      <c r="H49" s="172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f>'[3]червень'!$F$47</f>
        <v>126256.76</v>
      </c>
      <c r="C50" s="28">
        <f>'[3]червень'!$G$47</f>
        <v>127220.9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f>'[3]червень'!$F$25</f>
        <v>12800.5</v>
      </c>
      <c r="C51" s="28">
        <f>'[3]червень'!$G$25</f>
        <v>14429.6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f>'[3]червень'!$F$19</f>
        <v>68623</v>
      </c>
      <c r="C52" s="28">
        <f>'[3]червень'!$G$19</f>
        <v>52222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f>'[3]червень'!$F$65</f>
        <v>3000</v>
      </c>
      <c r="C53" s="28">
        <f>'[3]червень'!$G$65</f>
        <v>3451.38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f>'[3]червень'!$F$55</f>
        <v>4000.08</v>
      </c>
      <c r="C54" s="28">
        <f>'[3]червень'!$G$55</f>
        <v>4798.61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16020.160000000034</v>
      </c>
      <c r="C55" s="12">
        <v>14525.979999999992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f>'[3]червень'!$F$80</f>
        <v>789131.52</v>
      </c>
      <c r="C56" s="9">
        <f>'[3]червень'!$G$80</f>
        <v>747514.6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5015</v>
      </c>
      <c r="C58" s="9">
        <f>C29</f>
        <v>1626.2</v>
      </c>
    </row>
    <row r="59" spans="1:3" ht="25.5">
      <c r="A59" s="76" t="s">
        <v>54</v>
      </c>
      <c r="B59" s="9">
        <f>D29</f>
        <v>1500.03</v>
      </c>
      <c r="C59" s="9">
        <f>E29</f>
        <v>1597</v>
      </c>
    </row>
    <row r="60" spans="1:3" ht="12.75">
      <c r="A60" s="76" t="s">
        <v>55</v>
      </c>
      <c r="B60" s="9">
        <f>F29</f>
        <v>12000</v>
      </c>
      <c r="C60" s="9">
        <f>G29</f>
        <v>2933.5</v>
      </c>
    </row>
    <row r="61" spans="1:3" ht="25.5">
      <c r="A61" s="76" t="s">
        <v>56</v>
      </c>
      <c r="B61" s="9">
        <f>H29</f>
        <v>12</v>
      </c>
      <c r="C61" s="9">
        <f>I29</f>
        <v>6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5" sqref="A35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8" width="9.125" style="15" customWidth="1"/>
    <col min="9" max="9" width="10.875" style="15" customWidth="1"/>
    <col min="10" max="12" width="9.125" style="15" customWidth="1"/>
    <col min="13" max="13" width="11.253906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 hidden="1">
      <c r="A7" s="13" t="s">
        <v>94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-13065</v>
      </c>
      <c r="F7" s="18">
        <f t="shared" si="0"/>
        <v>41217.1</v>
      </c>
      <c r="G7" s="18">
        <f t="shared" si="0"/>
        <v>400</v>
      </c>
      <c r="H7" s="18">
        <f t="shared" si="0"/>
        <v>0</v>
      </c>
      <c r="I7" s="18">
        <f t="shared" si="0"/>
        <v>-1000</v>
      </c>
      <c r="J7" s="18">
        <f t="shared" si="0"/>
        <v>0</v>
      </c>
      <c r="K7" s="18">
        <f t="shared" si="0"/>
        <v>0</v>
      </c>
      <c r="L7" s="18">
        <f t="shared" si="0"/>
        <v>-8600</v>
      </c>
      <c r="M7" s="18">
        <f t="shared" si="0"/>
        <v>-5735</v>
      </c>
      <c r="N7" s="31">
        <f>SUM(B8:M16)</f>
        <v>25617.1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>
        <v>43217</v>
      </c>
      <c r="B9" s="26"/>
      <c r="C9" s="26"/>
      <c r="D9" s="26"/>
      <c r="E9" s="26">
        <v>-13065</v>
      </c>
      <c r="F9" s="26"/>
      <c r="G9" s="26"/>
      <c r="H9" s="26"/>
      <c r="I9" s="26"/>
      <c r="J9" s="26"/>
      <c r="K9" s="26"/>
      <c r="L9" s="26"/>
      <c r="M9" s="26">
        <v>13065</v>
      </c>
      <c r="N9" s="27">
        <f t="shared" si="1"/>
        <v>0</v>
      </c>
    </row>
    <row r="10" spans="1:14" ht="12.75" hidden="1">
      <c r="A10" s="25">
        <v>43237</v>
      </c>
      <c r="B10" s="26"/>
      <c r="C10" s="26"/>
      <c r="D10" s="26"/>
      <c r="E10" s="26"/>
      <c r="F10" s="26">
        <v>25217.1</v>
      </c>
      <c r="G10" s="26">
        <v>400</v>
      </c>
      <c r="H10" s="26"/>
      <c r="I10" s="26"/>
      <c r="J10" s="26"/>
      <c r="K10" s="26"/>
      <c r="L10" s="26"/>
      <c r="M10" s="26"/>
      <c r="N10" s="27">
        <f t="shared" si="1"/>
        <v>25617.1</v>
      </c>
    </row>
    <row r="11" spans="1:14" ht="12.75" hidden="1">
      <c r="A11" s="25">
        <v>43251</v>
      </c>
      <c r="B11" s="26"/>
      <c r="C11" s="26"/>
      <c r="D11" s="26"/>
      <c r="E11" s="26"/>
      <c r="F11" s="26">
        <v>16000</v>
      </c>
      <c r="G11" s="26"/>
      <c r="H11" s="26"/>
      <c r="I11" s="26">
        <v>-1000</v>
      </c>
      <c r="J11" s="26"/>
      <c r="K11" s="26"/>
      <c r="L11" s="26">
        <v>-5600</v>
      </c>
      <c r="M11" s="26">
        <v>-9400</v>
      </c>
      <c r="N11" s="27">
        <f t="shared" si="1"/>
        <v>0</v>
      </c>
    </row>
    <row r="12" spans="1:14" ht="12.75" hidden="1">
      <c r="A12" s="25" t="s">
        <v>68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117030.8</v>
      </c>
      <c r="F17" s="30">
        <f t="shared" si="2"/>
        <v>171348.76</v>
      </c>
      <c r="G17" s="30">
        <f t="shared" si="2"/>
        <v>128556.4</v>
      </c>
      <c r="H17" s="30">
        <f t="shared" si="2"/>
        <v>146580.57</v>
      </c>
      <c r="I17" s="30">
        <f t="shared" si="2"/>
        <v>145635.57</v>
      </c>
      <c r="J17" s="30">
        <f t="shared" si="2"/>
        <v>129037.4</v>
      </c>
      <c r="K17" s="30">
        <f t="shared" si="2"/>
        <v>145262.8</v>
      </c>
      <c r="L17" s="30">
        <f t="shared" si="2"/>
        <v>149508.95</v>
      </c>
      <c r="M17" s="30">
        <f t="shared" si="2"/>
        <v>148377.993</v>
      </c>
      <c r="N17" s="32">
        <f t="shared" si="1"/>
        <v>1653534.8</v>
      </c>
      <c r="O17" s="15"/>
    </row>
    <row r="19" ht="12" hidden="1"/>
    <row r="20" spans="1:15" ht="12" hidden="1">
      <c r="A20" t="s">
        <v>95</v>
      </c>
      <c r="B20" s="109">
        <v>115278.5</v>
      </c>
      <c r="C20" s="109">
        <v>133563.94</v>
      </c>
      <c r="D20" s="109">
        <v>129778.34</v>
      </c>
      <c r="E20" s="109">
        <v>136222.6</v>
      </c>
      <c r="F20" s="109">
        <v>158538</v>
      </c>
      <c r="G20" s="117">
        <v>138276.2</v>
      </c>
      <c r="H20" s="15">
        <v>146580.57</v>
      </c>
      <c r="I20" s="88">
        <v>145635.57</v>
      </c>
      <c r="J20" s="88">
        <v>129037.4</v>
      </c>
      <c r="K20" s="88">
        <f>145262.8-4000</f>
        <v>141262.8</v>
      </c>
      <c r="L20" s="88">
        <f>149508.95-4000</f>
        <v>145508.95</v>
      </c>
      <c r="M20" s="88">
        <f>148377.993-4806.3</f>
        <v>143571.693</v>
      </c>
      <c r="N20" s="15">
        <f>SUM(B20:M20)</f>
        <v>1663254.563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L21">D20-D17</f>
        <v>6386.440000000002</v>
      </c>
      <c r="E21" s="15">
        <f t="shared" si="3"/>
        <v>19191.800000000003</v>
      </c>
      <c r="F21" s="15">
        <f t="shared" si="3"/>
        <v>-12810.76000000001</v>
      </c>
      <c r="G21" s="15">
        <f t="shared" si="3"/>
        <v>9719.800000000017</v>
      </c>
      <c r="H21" s="15">
        <f t="shared" si="3"/>
        <v>0</v>
      </c>
      <c r="I21" s="15">
        <f t="shared" si="3"/>
        <v>0</v>
      </c>
      <c r="J21" s="15">
        <f t="shared" si="3"/>
        <v>0</v>
      </c>
      <c r="K21" s="15">
        <f t="shared" si="3"/>
        <v>-4000</v>
      </c>
      <c r="L21" s="15">
        <f t="shared" si="3"/>
        <v>-4000</v>
      </c>
      <c r="M21" s="15">
        <f>M20-M17</f>
        <v>-4806.299999999988</v>
      </c>
      <c r="N21" s="15">
        <f>SUM(B21:M21)</f>
        <v>9719.76300000002</v>
      </c>
    </row>
    <row r="22" spans="2:15" ht="12" hidden="1">
      <c r="B22" s="109">
        <v>115278.5</v>
      </c>
      <c r="C22" s="109">
        <v>133563.94</v>
      </c>
      <c r="D22" s="109">
        <v>129778.34</v>
      </c>
      <c r="E22" s="109">
        <v>136222.6</v>
      </c>
      <c r="F22" s="15">
        <v>134037.7</v>
      </c>
      <c r="G22" s="15">
        <v>128156.4</v>
      </c>
      <c r="H22" s="15">
        <v>146580.57</v>
      </c>
      <c r="I22" s="88">
        <v>146635.57</v>
      </c>
      <c r="J22" s="88">
        <v>129037.4</v>
      </c>
      <c r="K22" s="88">
        <f>145262.8+K23</f>
        <v>135262.8</v>
      </c>
      <c r="L22" s="88">
        <f>155109+L23</f>
        <v>145109</v>
      </c>
      <c r="M22" s="88">
        <f>157778+M23</f>
        <v>148254.9</v>
      </c>
      <c r="N22" s="15">
        <f>SUM(B22:M22)</f>
        <v>1627917.72</v>
      </c>
      <c r="O22" s="15">
        <f>N22-N17</f>
        <v>-25617.080000000075</v>
      </c>
    </row>
    <row r="23" spans="11:13" ht="12" hidden="1">
      <c r="K23" s="15">
        <v>-10000</v>
      </c>
      <c r="L23" s="15">
        <v>-10000</v>
      </c>
      <c r="M23" s="15">
        <v>-9523.1</v>
      </c>
    </row>
    <row r="24" spans="2:13" ht="12" hidden="1">
      <c r="B24" s="15">
        <f>B22+C22+D22</f>
        <v>378620.78</v>
      </c>
      <c r="F24" s="15">
        <f>SUM(B22:G22)</f>
        <v>777037.4800000001</v>
      </c>
      <c r="I24" s="15">
        <f>SUM(B22:J22)</f>
        <v>1199291.02</v>
      </c>
      <c r="M24" s="15">
        <f>SUM(B22:M22)</f>
        <v>1627917.72</v>
      </c>
    </row>
    <row r="25" ht="12" hidden="1"/>
    <row r="26" spans="2:14" ht="12" hidden="1">
      <c r="B26" s="109">
        <v>115278.5</v>
      </c>
      <c r="C26" s="109">
        <v>133563.94</v>
      </c>
      <c r="D26" s="109">
        <v>129778.34</v>
      </c>
      <c r="E26" s="109">
        <v>136222.6</v>
      </c>
      <c r="F26" s="15">
        <v>136000</v>
      </c>
      <c r="G26" s="15">
        <v>146000</v>
      </c>
      <c r="H26" s="15">
        <v>146000</v>
      </c>
      <c r="I26" s="15">
        <v>146000</v>
      </c>
      <c r="J26" s="15">
        <v>136000</v>
      </c>
      <c r="K26" s="15">
        <v>145000</v>
      </c>
      <c r="L26" s="15">
        <v>165000</v>
      </c>
      <c r="M26" s="15">
        <v>165000</v>
      </c>
      <c r="N26" s="15">
        <f>SUM(B26:M26)</f>
        <v>1699843.38</v>
      </c>
    </row>
    <row r="27" ht="12" hidden="1">
      <c r="N27" s="15">
        <f>N26-N17</f>
        <v>46308.57999999984</v>
      </c>
    </row>
    <row r="28" ht="12" hidden="1"/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dohod2</cp:lastModifiedBy>
  <cp:lastPrinted>2018-03-05T09:45:49Z</cp:lastPrinted>
  <dcterms:created xsi:type="dcterms:W3CDTF">2006-11-30T08:16:02Z</dcterms:created>
  <dcterms:modified xsi:type="dcterms:W3CDTF">2018-06-21T07:17:02Z</dcterms:modified>
  <cp:category/>
  <cp:version/>
  <cp:contentType/>
  <cp:contentStatus/>
</cp:coreProperties>
</file>